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330" windowHeight="4170" activeTab="0"/>
  </bookViews>
  <sheets>
    <sheet name="część opisowa" sheetId="1" r:id="rId1"/>
    <sheet name="część finansowa" sheetId="2" r:id="rId2"/>
  </sheets>
  <definedNames>
    <definedName name="_ftn1" localSheetId="0">'część opisowa'!$C$69</definedName>
    <definedName name="_ftnref1" localSheetId="0">'część opisowa'!$C$66</definedName>
  </definedNames>
  <calcPr fullCalcOnLoad="1"/>
</workbook>
</file>

<file path=xl/comments2.xml><?xml version="1.0" encoding="utf-8"?>
<comments xmlns="http://schemas.openxmlformats.org/spreadsheetml/2006/main">
  <authors>
    <author>Adam Kostrzewa</author>
  </authors>
  <commentList>
    <comment ref="B14" authorId="0">
      <text>
        <r>
          <rPr>
            <sz val="10"/>
            <rFont val="Tahoma"/>
            <family val="0"/>
          </rPr>
          <t xml:space="preserve">zakładany poziom marży
</t>
        </r>
      </text>
    </comment>
    <comment ref="B18" authorId="0">
      <text>
        <r>
          <rPr>
            <b/>
            <sz val="10"/>
            <rFont val="Tahoma"/>
            <family val="2"/>
          </rPr>
          <t>aktualna</t>
        </r>
        <r>
          <rPr>
            <sz val="10"/>
            <rFont val="Tahoma"/>
            <family val="0"/>
          </rPr>
          <t xml:space="preserve"> stawka podatkowa CIT
</t>
        </r>
      </text>
    </comment>
    <comment ref="B40" authorId="0">
      <text>
        <r>
          <rPr>
            <sz val="10"/>
            <rFont val="Tahoma"/>
            <family val="0"/>
          </rPr>
          <t xml:space="preserve">stopa kredytu, koszt kapitału obcego
</t>
        </r>
      </text>
    </comment>
    <comment ref="B41" authorId="0">
      <text>
        <r>
          <rPr>
            <sz val="10"/>
            <rFont val="Tahoma"/>
            <family val="0"/>
          </rPr>
          <t xml:space="preserve">koszt kapitału własnego
</t>
        </r>
      </text>
    </comment>
  </commentList>
</comments>
</file>

<file path=xl/sharedStrings.xml><?xml version="1.0" encoding="utf-8"?>
<sst xmlns="http://schemas.openxmlformats.org/spreadsheetml/2006/main" count="87" uniqueCount="80">
  <si>
    <t>lata prognozy</t>
  </si>
  <si>
    <t>A) Rachunek wyników, w PLN</t>
  </si>
  <si>
    <t>EBIT</t>
  </si>
  <si>
    <t>CIT</t>
  </si>
  <si>
    <t>finansowanie długiem</t>
  </si>
  <si>
    <t>finansowanie własne</t>
  </si>
  <si>
    <t>* należy uzyskać nieujemny stan gotówki</t>
  </si>
  <si>
    <t>NPV dla testu przedsięwzięcia</t>
  </si>
  <si>
    <t>IRR</t>
  </si>
  <si>
    <t>Autor / Autorzy:</t>
  </si>
  <si>
    <t>Kluczowe atuty nowego biznesu:</t>
  </si>
  <si>
    <t>Dlaczego warto finansować ten projekt:</t>
  </si>
  <si>
    <t>Określ, na jakim rynku firma będzie działać:</t>
  </si>
  <si>
    <t>Opisz, jaką pozycję na rynku firma planuje osiągnąć i jak będzie jej bronić:</t>
  </si>
  <si>
    <t>Opisz profil docelowego klienta:</t>
  </si>
  <si>
    <t>Określ kluczowe czynniki, budujące przewagę konkurencyjną firmy:</t>
  </si>
  <si>
    <t>Opisz kluczowe dla firmy parametry rynku (pojemność rynku, dynamika wzrostu, bariery wejścia):</t>
  </si>
  <si>
    <t>Przedstaw profil konkurencji:</t>
  </si>
  <si>
    <t>Przedstaw planowane działania marketingowe (market mix – 4P):</t>
  </si>
  <si>
    <t>Przedstaw opis produktu – dlaczego spełnia oczekiwania klienta?</t>
  </si>
  <si>
    <t>Opisz cykl produktu – jak firma będzie projektować, uzyskiwać i rozwijać produkt?</t>
  </si>
  <si>
    <t>Określ pozycję produktu wobec oferty konkurencji:</t>
  </si>
  <si>
    <t>Określ zespół ludzi, koniecznych do uruchomienia i prowadzenia firmy:</t>
  </si>
  <si>
    <t>Określ konieczny zasób wiedzy – doświadczenia, patenty, inne – jak wiedza będzie pozyskana:</t>
  </si>
  <si>
    <t>Opisz technologie wymagane do produkcji i sprzedaży:</t>
  </si>
  <si>
    <t>Przedstaw założenia finansowania pomysłu biznesowego:</t>
  </si>
  <si>
    <r>
      <t>1.</t>
    </r>
    <r>
      <rPr>
        <b/>
        <sz val="7"/>
        <rFont val="Times New Roman"/>
        <family val="1"/>
      </rPr>
      <t xml:space="preserve">   </t>
    </r>
    <r>
      <rPr>
        <b/>
        <sz val="16"/>
        <rFont val="Times New Roman"/>
        <family val="1"/>
      </rPr>
      <t>Identyfikacja pomysłu</t>
    </r>
  </si>
  <si>
    <r>
      <t>2.</t>
    </r>
    <r>
      <rPr>
        <b/>
        <sz val="7"/>
        <rFont val="Times New Roman"/>
        <family val="1"/>
      </rPr>
      <t xml:space="preserve">   </t>
    </r>
    <r>
      <rPr>
        <b/>
        <sz val="16"/>
        <rFont val="Times New Roman"/>
        <family val="1"/>
      </rPr>
      <t>Warunki rynkowe</t>
    </r>
  </si>
  <si>
    <r>
      <t>3.</t>
    </r>
    <r>
      <rPr>
        <b/>
        <sz val="7"/>
        <rFont val="Times New Roman"/>
        <family val="1"/>
      </rPr>
      <t xml:space="preserve">   </t>
    </r>
    <r>
      <rPr>
        <b/>
        <sz val="16"/>
        <rFont val="Times New Roman"/>
        <family val="1"/>
      </rPr>
      <t>Produkt</t>
    </r>
  </si>
  <si>
    <r>
      <t>4.</t>
    </r>
    <r>
      <rPr>
        <b/>
        <sz val="7"/>
        <rFont val="Times New Roman"/>
        <family val="1"/>
      </rPr>
      <t xml:space="preserve">   </t>
    </r>
    <r>
      <rPr>
        <b/>
        <sz val="16"/>
        <rFont val="Times New Roman"/>
        <family val="1"/>
      </rPr>
      <t>Warunki realizacyjne</t>
    </r>
  </si>
  <si>
    <t>Licznik znaków (bez spacji):</t>
  </si>
  <si>
    <t>Część opisowa</t>
  </si>
  <si>
    <t>struktura finansowania:</t>
  </si>
  <si>
    <t>Nazwa przedsięwzięcia:</t>
  </si>
  <si>
    <t>Mandaryn</t>
  </si>
  <si>
    <t>Robert</t>
  </si>
  <si>
    <t>Planujemy osiągnąć dużą skalę operacji, bezpośrednie powiązanie z odbiorcą, w oparciu o uzgodnione plany dostaw, realizowane przez zewnętrzną firmę logistyczną. Dzięki temu zamierzamy osiągnąć wysoką rentowność, poprzez eliminację pośredników i utrzymywanie niskich, atrakcyjnych cen końcowych.</t>
  </si>
  <si>
    <t>Nasz projekt to bardzo opłacalne przedsięwzięcie, pod warunkiem zapewnienia koniecznego finansowania, wymaganego do bieżącej obsługi biznesu (zachowania płynności finansowej).</t>
  </si>
  <si>
    <t>Przewidujemy, że start biznesu musi być sfinansowany kredytem ze względu na dużą skalę operacji i konieczne pierwsze 'zatowarowanie'. W kolejnych latach zakładamy uzyskiwanie korzystnego kredytu kupieckiego ze strony dostawców, jak i ze strony odbiorców.</t>
  </si>
  <si>
    <r>
      <t xml:space="preserve">Analiza finansowa </t>
    </r>
    <r>
      <rPr>
        <i/>
        <sz val="9"/>
        <rFont val="Tahoma"/>
        <family val="2"/>
      </rPr>
      <t>(planuj kategorie opisane na niebiesko)</t>
    </r>
  </si>
  <si>
    <t>B) Rotacja kapitału obrotowego w dniach</t>
  </si>
  <si>
    <t>C) Przepływy pieniężne, wszystkie dane w PLN</t>
  </si>
  <si>
    <t>Wstępna koncepcja biznesu</t>
  </si>
  <si>
    <t>Nasz rynek to rynek hurtowych dostaw owoców do wielkich sieci supermarketów - business to business (B2B).</t>
  </si>
  <si>
    <t>Firma planuje szybko osiągnąć pozycję głównego dostawcy owoców, nasza pozycja będzie broniona przez przejmowanie bezpośrednich kontaktów z dostawcami owoców, przez co będziemy eliminować źródła dostaw konkurentów.</t>
  </si>
  <si>
    <t>Plan biznesu opiera się na uzyskanym kontakcie z dużymi supermarketami sieciowymi, zlokalizowanymi w najwięjszych miastach Polski - markety sieci 'X' będą docelowym odbiorcą klasy B2B.</t>
  </si>
  <si>
    <t>Firma uzyska bezpośredni dostęp do dostwców (producenci owoców) i odbiorców (supermarkety), eliminujący potencjalnych pośredników i pozwalający maksymalizować marżę.</t>
  </si>
  <si>
    <t>Dla naszej firmy najbardziej istotna będzie duża dynamika wzrostu rynku, oczekiwana dzięki otwieraniu kolejnych marketów sieciowych, istotną barierą wejścia jest logistyka, dzięki przekazaniu całej obsługi logistycznej na zewnątrz firmy będziemy mogli łatwiej niż konkurenci realizować dostawy.</t>
  </si>
  <si>
    <t>Kluczową konkurencję stanowią hurtownie, działające lokalnie, ograniczone własną logistyką; równocześnie supermarkety nie dysponują własną strukturą zaopatrzenia, dlatego nie oceniamy zagrożenia konkurencją jako istotne.</t>
  </si>
  <si>
    <t>Konkurencyjność Mandaryna jest oparta na szybkości dostaw produktu oraz najniższej cenie na rynku, osiąganej dzięki rezygnacji z pośrednich szczebli zaopatrywania. Pozostałe elementy marketing mix, czyli produkt i promocja nie są istotne, ze względu na standardowy produkt oraz uzgodniony tryb dostaw, nie wymagający promocji.</t>
  </si>
  <si>
    <t>Nasz prodkut oznacza dla klienta dostawy o standardowej jakości, ale dostarczane szybciej i/lub elastyczniej niż w przypadku konkurencji przy najniższej cenie; szybkość dostaw jest niezbędna ze względu na potrzebę szybkiego dostarczenia towarów z małych własnych chłodni do supermarketów.</t>
  </si>
  <si>
    <t>Nie przewidujemy potrzeby rozwoju produktu, konieczny jest jednak nadzór operacyjny nad całością działań logistycznych.</t>
  </si>
  <si>
    <t>Nasz produkt jest konkurencyjny przede wszystkim poprzez cenę, planowaną jako najniższa na rynku.</t>
  </si>
  <si>
    <t>Nie panujemy wielkiego zatrudnienia, niezbędny będzie jednak mały zespół handlowców nadzorujących kontrakty oraz kontrolujących przebieg dostaw (logistykę).</t>
  </si>
  <si>
    <t>W planowanym biznesie nie jest wymagana specjalistyczna wiedza, podstawowym atutem właściciela jest doświadcznie handlowe / biznesowe.</t>
  </si>
  <si>
    <t>Prowadzenie firmy nie wymaga specjalistycznych technologii, przewiduje się budowę / zakup własnej powierzchni chłodniczej w kluczowych lokalizacjach, czyli w miastach gdzie istnieją lub będą powstawać największe supermarkety.</t>
  </si>
  <si>
    <t>Sprzedaż</t>
  </si>
  <si>
    <r>
      <t xml:space="preserve">Ilość jednostek, </t>
    </r>
    <r>
      <rPr>
        <b/>
        <sz val="10"/>
        <rFont val="Tahoma"/>
        <family val="2"/>
      </rPr>
      <t>w sztukach</t>
    </r>
  </si>
  <si>
    <r>
      <t xml:space="preserve">Średnia cena, </t>
    </r>
    <r>
      <rPr>
        <b/>
        <sz val="10"/>
        <rFont val="Tahoma"/>
        <family val="2"/>
      </rPr>
      <t>w PLN</t>
    </r>
  </si>
  <si>
    <t>Koszty operacyjne</t>
  </si>
  <si>
    <t>Koszt jednostkowy przy zakładanej marży:</t>
  </si>
  <si>
    <t>Koszty finansowe</t>
  </si>
  <si>
    <t>Zysk netto</t>
  </si>
  <si>
    <t>Zysk netto narastająco</t>
  </si>
  <si>
    <t>Materiały / towary (wg kosztów operacyjnych)</t>
  </si>
  <si>
    <t>Należności (wg sprzedaży)</t>
  </si>
  <si>
    <t>Zobowiązania (wg kosztów operacyjnych)</t>
  </si>
  <si>
    <t>Działalność operacyjna</t>
  </si>
  <si>
    <t>Minimalny kapitał obotowy</t>
  </si>
  <si>
    <t>Zmiana stanu zapasów</t>
  </si>
  <si>
    <t>Zmiana stanu należności</t>
  </si>
  <si>
    <t>Zmiana stanu zobowiązań</t>
  </si>
  <si>
    <t>Nakłady inwestycyjne</t>
  </si>
  <si>
    <t>Finansowanie</t>
  </si>
  <si>
    <t>Zmiana stanu zadłużenia</t>
  </si>
  <si>
    <t>Zmiana stanu kapitałów</t>
  </si>
  <si>
    <t>Przepływy pieniężne</t>
  </si>
  <si>
    <t>Stan gotówki narastająco (bilansowo)</t>
  </si>
  <si>
    <t>Stopa dyskonta</t>
  </si>
  <si>
    <t>Przepływy pieniężne, ocena opłacalności</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</si>
</sst>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Red]\(#,##0\)"/>
    <numFmt numFmtId="165" formatCode="0.000"/>
    <numFmt numFmtId="166" formatCode="#,##0.000;[Red]\(#,##0.000\)"/>
    <numFmt numFmtId="167" formatCode="#,##0.0000;[Red]\(#,##0.0000\)"/>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0%"/>
  </numFmts>
  <fonts count="24">
    <font>
      <sz val="10"/>
      <name val="Arial"/>
      <family val="0"/>
    </font>
    <font>
      <b/>
      <sz val="12"/>
      <name val="Tahoma"/>
      <family val="2"/>
    </font>
    <font>
      <sz val="10"/>
      <name val="MS Sans Serif"/>
      <family val="0"/>
    </font>
    <font>
      <b/>
      <sz val="10"/>
      <color indexed="12"/>
      <name val="Tahoma"/>
      <family val="2"/>
    </font>
    <font>
      <sz val="10"/>
      <name val="Tahoma"/>
      <family val="2"/>
    </font>
    <font>
      <sz val="12"/>
      <name val="Tahoma"/>
      <family val="2"/>
    </font>
    <font>
      <b/>
      <sz val="10"/>
      <name val="Tahoma"/>
      <family val="2"/>
    </font>
    <font>
      <i/>
      <sz val="8"/>
      <name val="Tahoma"/>
      <family val="2"/>
    </font>
    <font>
      <i/>
      <sz val="9"/>
      <name val="Tahoma"/>
      <family val="2"/>
    </font>
    <font>
      <sz val="12"/>
      <name val="Times New Roman"/>
      <family val="1"/>
    </font>
    <font>
      <b/>
      <sz val="12"/>
      <name val="Times New Roman"/>
      <family val="1"/>
    </font>
    <font>
      <b/>
      <sz val="7"/>
      <name val="Times New Roman"/>
      <family val="1"/>
    </font>
    <font>
      <sz val="10"/>
      <name val="Times New Roman"/>
      <family val="1"/>
    </font>
    <font>
      <i/>
      <sz val="10"/>
      <name val="Times New Roman"/>
      <family val="1"/>
    </font>
    <font>
      <i/>
      <sz val="12"/>
      <name val="Times New Roman"/>
      <family val="1"/>
    </font>
    <font>
      <u val="single"/>
      <sz val="10"/>
      <color indexed="12"/>
      <name val="Arial"/>
      <family val="0"/>
    </font>
    <font>
      <u val="single"/>
      <sz val="10"/>
      <color indexed="36"/>
      <name val="Arial"/>
      <family val="0"/>
    </font>
    <font>
      <b/>
      <sz val="16"/>
      <name val="Times New Roman"/>
      <family val="1"/>
    </font>
    <font>
      <u val="single"/>
      <sz val="10"/>
      <color indexed="12"/>
      <name val="Times New Roman"/>
      <family val="1"/>
    </font>
    <font>
      <sz val="14"/>
      <name val="Times New Roman"/>
      <family val="1"/>
    </font>
    <font>
      <sz val="8"/>
      <name val="Arial"/>
      <family val="0"/>
    </font>
    <font>
      <b/>
      <u val="single"/>
      <sz val="12"/>
      <color indexed="12"/>
      <name val="Tahoma"/>
      <family val="2"/>
    </font>
    <font>
      <b/>
      <u val="single"/>
      <sz val="10"/>
      <name val="Tahoma"/>
      <family val="2"/>
    </font>
    <font>
      <b/>
      <sz val="8"/>
      <name val="Arial"/>
      <family val="2"/>
    </font>
  </fonts>
  <fills count="3">
    <fill>
      <patternFill/>
    </fill>
    <fill>
      <patternFill patternType="gray125"/>
    </fill>
    <fill>
      <patternFill patternType="solid">
        <fgColor indexed="9"/>
        <bgColor indexed="64"/>
      </patternFill>
    </fill>
  </fills>
  <borders count="10">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double"/>
      <bottom>
        <color indexed="63"/>
      </bottom>
    </border>
    <border>
      <left style="thin"/>
      <right>
        <color indexed="63"/>
      </right>
      <top>
        <color indexed="63"/>
      </top>
      <bottom style="thin"/>
    </border>
    <border>
      <left style="medium"/>
      <right style="medium"/>
      <top style="medium"/>
      <bottom style="medium"/>
    </border>
    <border>
      <left>
        <color indexed="63"/>
      </left>
      <right>
        <color indexed="63"/>
      </right>
      <top>
        <color indexed="63"/>
      </top>
      <bottom style="dotted"/>
    </border>
    <border>
      <left style="thin"/>
      <right style="thin"/>
      <top style="thin"/>
      <bottom style="thin"/>
    </border>
    <border>
      <left style="thin"/>
      <right style="thin"/>
      <top style="thin"/>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xf numFmtId="164" fontId="2"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6">
    <xf numFmtId="0" fontId="0" fillId="0" borderId="0" xfId="0" applyAlignment="1">
      <alignment/>
    </xf>
    <xf numFmtId="0" fontId="21" fillId="0" borderId="0" xfId="18" applyFont="1" applyFill="1" applyBorder="1" applyAlignment="1">
      <alignment/>
    </xf>
    <xf numFmtId="0" fontId="12" fillId="0" borderId="0" xfId="0" applyFont="1" applyFill="1" applyBorder="1" applyAlignment="1">
      <alignment/>
    </xf>
    <xf numFmtId="0" fontId="13" fillId="0" borderId="0" xfId="0" applyFont="1" applyFill="1" applyBorder="1" applyAlignment="1">
      <alignment horizontal="center"/>
    </xf>
    <xf numFmtId="0" fontId="9" fillId="0" borderId="0" xfId="0" applyFont="1" applyFill="1" applyBorder="1" applyAlignment="1">
      <alignment/>
    </xf>
    <xf numFmtId="0" fontId="9" fillId="0" borderId="0" xfId="0" applyFont="1" applyFill="1" applyBorder="1" applyAlignment="1">
      <alignment horizontal="center"/>
    </xf>
    <xf numFmtId="0" fontId="5" fillId="0" borderId="0" xfId="0" applyFont="1" applyFill="1" applyBorder="1" applyAlignment="1" applyProtection="1">
      <alignment vertical="top" wrapText="1"/>
      <protection locked="0"/>
    </xf>
    <xf numFmtId="0" fontId="18" fillId="0" borderId="0" xfId="18" applyFont="1" applyFill="1" applyBorder="1" applyAlignment="1">
      <alignment/>
    </xf>
    <xf numFmtId="164" fontId="6" fillId="0" borderId="0" xfId="19" applyFont="1" applyFill="1" applyAlignment="1">
      <alignment/>
    </xf>
    <xf numFmtId="164" fontId="4" fillId="0" borderId="0" xfId="19" applyFont="1" applyFill="1" applyAlignment="1">
      <alignment/>
    </xf>
    <xf numFmtId="0" fontId="12" fillId="0" borderId="0" xfId="0" applyFont="1" applyFill="1" applyAlignment="1">
      <alignment horizontal="right"/>
    </xf>
    <xf numFmtId="164" fontId="5" fillId="0" borderId="0" xfId="19" applyFont="1" applyFill="1" applyAlignment="1">
      <alignment/>
    </xf>
    <xf numFmtId="164" fontId="4" fillId="0" borderId="0" xfId="19" applyFont="1" applyFill="1" applyBorder="1" applyAlignment="1">
      <alignment horizontal="centerContinuous"/>
    </xf>
    <xf numFmtId="164" fontId="4" fillId="0" borderId="1" xfId="19" applyFont="1" applyFill="1" applyBorder="1" applyAlignment="1">
      <alignment horizontal="centerContinuous"/>
    </xf>
    <xf numFmtId="164" fontId="6" fillId="0" borderId="2" xfId="19" applyFont="1" applyFill="1" applyBorder="1" applyAlignment="1">
      <alignment horizontal="left"/>
    </xf>
    <xf numFmtId="1" fontId="4" fillId="0" borderId="2" xfId="19" applyNumberFormat="1" applyFont="1" applyFill="1" applyBorder="1" applyAlignment="1">
      <alignment horizontal="right"/>
    </xf>
    <xf numFmtId="164" fontId="4" fillId="0" borderId="0" xfId="19" applyFont="1" applyFill="1" applyBorder="1" applyAlignment="1">
      <alignment horizontal="left"/>
    </xf>
    <xf numFmtId="164" fontId="6" fillId="0" borderId="1" xfId="19" applyFont="1" applyFill="1" applyBorder="1" applyAlignment="1">
      <alignment horizontal="left"/>
    </xf>
    <xf numFmtId="164" fontId="4" fillId="0" borderId="1" xfId="19" applyFont="1" applyFill="1" applyBorder="1" applyAlignment="1">
      <alignment/>
    </xf>
    <xf numFmtId="164" fontId="4" fillId="0" borderId="0" xfId="19" applyFont="1" applyFill="1" applyBorder="1" applyAlignment="1">
      <alignment/>
    </xf>
    <xf numFmtId="164" fontId="4" fillId="0" borderId="1" xfId="15" applyNumberFormat="1" applyFont="1" applyFill="1" applyBorder="1" applyAlignment="1">
      <alignment/>
    </xf>
    <xf numFmtId="164" fontId="4" fillId="0" borderId="0" xfId="19" applyNumberFormat="1" applyFont="1" applyFill="1" applyBorder="1" applyAlignment="1">
      <alignment/>
    </xf>
    <xf numFmtId="164" fontId="4" fillId="0" borderId="0" xfId="19" applyFont="1" applyFill="1" applyBorder="1" applyAlignment="1">
      <alignment horizontal="right"/>
    </xf>
    <xf numFmtId="164" fontId="6" fillId="0" borderId="1" xfId="19" applyFont="1" applyFill="1" applyBorder="1" applyAlignment="1">
      <alignment horizontal="right"/>
    </xf>
    <xf numFmtId="164" fontId="4" fillId="0" borderId="0" xfId="19" applyFont="1" applyFill="1" applyAlignment="1">
      <alignment horizontal="right"/>
    </xf>
    <xf numFmtId="164" fontId="4" fillId="0" borderId="0" xfId="19" applyNumberFormat="1" applyFont="1" applyFill="1" applyAlignment="1">
      <alignment/>
    </xf>
    <xf numFmtId="166" fontId="4" fillId="0" borderId="0" xfId="19" applyNumberFormat="1" applyFont="1" applyFill="1" applyBorder="1" applyAlignment="1">
      <alignment/>
    </xf>
    <xf numFmtId="164" fontId="4" fillId="0" borderId="3" xfId="19" applyFont="1" applyFill="1" applyBorder="1" applyAlignment="1">
      <alignment horizontal="left"/>
    </xf>
    <xf numFmtId="1" fontId="4" fillId="0" borderId="3" xfId="19" applyNumberFormat="1" applyFont="1" applyFill="1" applyBorder="1" applyAlignment="1">
      <alignment/>
    </xf>
    <xf numFmtId="164" fontId="4" fillId="0" borderId="1" xfId="19" applyFont="1" applyFill="1" applyBorder="1" applyAlignment="1">
      <alignment horizontal="left"/>
    </xf>
    <xf numFmtId="164" fontId="4" fillId="0" borderId="0" xfId="15" applyNumberFormat="1" applyFont="1" applyFill="1" applyAlignment="1">
      <alignment/>
    </xf>
    <xf numFmtId="164" fontId="4" fillId="0" borderId="1" xfId="19" applyNumberFormat="1" applyFont="1" applyFill="1" applyBorder="1" applyAlignment="1">
      <alignment/>
    </xf>
    <xf numFmtId="9" fontId="4" fillId="0" borderId="0" xfId="21" applyFont="1" applyFill="1" applyAlignment="1">
      <alignment/>
    </xf>
    <xf numFmtId="164" fontId="4" fillId="0" borderId="4" xfId="19" applyFont="1" applyFill="1" applyBorder="1" applyAlignment="1" quotePrefix="1">
      <alignment horizontal="right"/>
    </xf>
    <xf numFmtId="164" fontId="4" fillId="0" borderId="4" xfId="19" applyFont="1" applyFill="1" applyBorder="1" applyAlignment="1">
      <alignment/>
    </xf>
    <xf numFmtId="164" fontId="7" fillId="0" borderId="0" xfId="19" applyFont="1" applyFill="1" applyAlignment="1">
      <alignment horizontal="left"/>
    </xf>
    <xf numFmtId="164" fontId="4" fillId="0" borderId="1" xfId="19" applyFont="1" applyFill="1" applyBorder="1" applyAlignment="1">
      <alignment horizontal="right"/>
    </xf>
    <xf numFmtId="164" fontId="4" fillId="0" borderId="5" xfId="19" applyFont="1" applyFill="1" applyBorder="1" applyAlignment="1">
      <alignment/>
    </xf>
    <xf numFmtId="164" fontId="6" fillId="0" borderId="6" xfId="19" applyFont="1" applyFill="1" applyBorder="1" applyAlignment="1">
      <alignment/>
    </xf>
    <xf numFmtId="164" fontId="6" fillId="0" borderId="0" xfId="19" applyFont="1" applyFill="1" applyAlignment="1">
      <alignment horizontal="right"/>
    </xf>
    <xf numFmtId="9" fontId="6" fillId="0" borderId="0" xfId="21" applyNumberFormat="1" applyFont="1" applyFill="1" applyAlignment="1">
      <alignment/>
    </xf>
    <xf numFmtId="0" fontId="22" fillId="0" borderId="0" xfId="18" applyFont="1" applyFill="1" applyBorder="1" applyAlignment="1">
      <alignment/>
    </xf>
    <xf numFmtId="1" fontId="6" fillId="0" borderId="2" xfId="19" applyNumberFormat="1" applyFont="1" applyFill="1" applyBorder="1" applyAlignment="1">
      <alignment horizontal="right"/>
    </xf>
    <xf numFmtId="164" fontId="6" fillId="0" borderId="1" xfId="15" applyNumberFormat="1" applyFont="1" applyFill="1" applyBorder="1" applyAlignment="1">
      <alignment/>
    </xf>
    <xf numFmtId="164" fontId="4" fillId="0" borderId="7" xfId="19" applyFont="1" applyFill="1" applyBorder="1" applyAlignment="1">
      <alignment horizontal="right"/>
    </xf>
    <xf numFmtId="164" fontId="6" fillId="0" borderId="7" xfId="15" applyNumberFormat="1" applyFont="1" applyFill="1" applyBorder="1" applyAlignment="1">
      <alignment/>
    </xf>
    <xf numFmtId="164" fontId="4" fillId="0" borderId="7" xfId="19" applyFont="1" applyFill="1" applyBorder="1" applyAlignment="1" applyProtection="1">
      <alignment/>
      <protection locked="0"/>
    </xf>
    <xf numFmtId="164" fontId="6" fillId="0" borderId="0" xfId="15" applyNumberFormat="1" applyFont="1" applyFill="1" applyBorder="1" applyAlignment="1">
      <alignment/>
    </xf>
    <xf numFmtId="164" fontId="4" fillId="0" borderId="0" xfId="19" applyNumberFormat="1" applyFont="1" applyFill="1" applyBorder="1" applyAlignment="1" applyProtection="1">
      <alignment/>
      <protection locked="0"/>
    </xf>
    <xf numFmtId="9" fontId="6" fillId="0" borderId="8" xfId="21" applyFont="1" applyFill="1" applyBorder="1" applyAlignment="1" applyProtection="1">
      <alignment/>
      <protection locked="0"/>
    </xf>
    <xf numFmtId="9" fontId="6" fillId="0" borderId="0" xfId="21" applyFont="1" applyFill="1" applyBorder="1" applyAlignment="1">
      <alignment/>
    </xf>
    <xf numFmtId="164" fontId="6" fillId="0" borderId="0" xfId="19" applyNumberFormat="1" applyFont="1" applyFill="1" applyAlignment="1">
      <alignment/>
    </xf>
    <xf numFmtId="165" fontId="6" fillId="0" borderId="0" xfId="15" applyNumberFormat="1" applyFont="1" applyFill="1" applyBorder="1" applyAlignment="1">
      <alignment/>
    </xf>
    <xf numFmtId="164" fontId="6" fillId="0" borderId="0" xfId="19" applyFont="1" applyFill="1" applyBorder="1" applyAlignment="1">
      <alignment/>
    </xf>
    <xf numFmtId="1" fontId="4" fillId="0" borderId="0" xfId="19" applyNumberFormat="1" applyFont="1" applyFill="1" applyAlignment="1" applyProtection="1">
      <alignment/>
      <protection locked="0"/>
    </xf>
    <xf numFmtId="1" fontId="6" fillId="0" borderId="0" xfId="19" applyNumberFormat="1" applyFont="1" applyFill="1" applyAlignment="1">
      <alignment/>
    </xf>
    <xf numFmtId="1" fontId="6" fillId="0" borderId="3" xfId="19" applyNumberFormat="1" applyFont="1" applyFill="1" applyBorder="1" applyAlignment="1">
      <alignment/>
    </xf>
    <xf numFmtId="164" fontId="6" fillId="0" borderId="1" xfId="19" applyNumberFormat="1" applyFont="1" applyFill="1" applyBorder="1" applyAlignment="1">
      <alignment/>
    </xf>
    <xf numFmtId="164" fontId="6" fillId="0" borderId="0" xfId="15" applyNumberFormat="1" applyFont="1" applyFill="1" applyAlignment="1">
      <alignment/>
    </xf>
    <xf numFmtId="164" fontId="6" fillId="0" borderId="0" xfId="19" applyNumberFormat="1" applyFont="1" applyFill="1" applyBorder="1" applyAlignment="1">
      <alignment/>
    </xf>
    <xf numFmtId="164" fontId="4" fillId="0" borderId="0" xfId="19" applyNumberFormat="1" applyFont="1" applyFill="1" applyAlignment="1" applyProtection="1">
      <alignment/>
      <protection locked="0"/>
    </xf>
    <xf numFmtId="9" fontId="6" fillId="0" borderId="9" xfId="21" applyFont="1" applyFill="1" applyBorder="1" applyAlignment="1" applyProtection="1">
      <alignment/>
      <protection locked="0"/>
    </xf>
    <xf numFmtId="167" fontId="6" fillId="0" borderId="0" xfId="19" applyNumberFormat="1" applyFont="1" applyFill="1" applyAlignment="1">
      <alignment/>
    </xf>
    <xf numFmtId="9" fontId="6" fillId="0" borderId="8" xfId="21" applyFont="1" applyFill="1" applyBorder="1" applyAlignment="1" applyProtection="1">
      <alignment/>
      <protection/>
    </xf>
    <xf numFmtId="0" fontId="17" fillId="2" borderId="0" xfId="0" applyFont="1" applyFill="1" applyBorder="1" applyAlignment="1">
      <alignment horizontal="center"/>
    </xf>
    <xf numFmtId="0" fontId="19" fillId="2" borderId="0" xfId="0" applyFont="1" applyFill="1" applyBorder="1" applyAlignment="1">
      <alignment horizontal="center"/>
    </xf>
    <xf numFmtId="0" fontId="17" fillId="0" borderId="0" xfId="0" applyFont="1" applyFill="1" applyBorder="1" applyAlignment="1">
      <alignment/>
    </xf>
    <xf numFmtId="0" fontId="1" fillId="0" borderId="0" xfId="0" applyFont="1" applyFill="1" applyBorder="1" applyAlignment="1" applyProtection="1">
      <alignment vertical="top" wrapText="1"/>
      <protection/>
    </xf>
    <xf numFmtId="0" fontId="10" fillId="0" borderId="0" xfId="0" applyFont="1" applyFill="1" applyBorder="1" applyAlignment="1">
      <alignment/>
    </xf>
    <xf numFmtId="0" fontId="14" fillId="2" borderId="1" xfId="0" applyFont="1" applyFill="1" applyBorder="1" applyAlignment="1">
      <alignment horizontal="center"/>
    </xf>
    <xf numFmtId="0" fontId="6" fillId="2" borderId="0" xfId="0" applyFont="1" applyFill="1" applyBorder="1" applyAlignment="1">
      <alignment horizontal="left"/>
    </xf>
    <xf numFmtId="0" fontId="3" fillId="2" borderId="0" xfId="0" applyFont="1" applyFill="1" applyBorder="1" applyAlignment="1">
      <alignment horizontal="left"/>
    </xf>
    <xf numFmtId="0" fontId="12" fillId="2" borderId="0" xfId="0" applyFont="1" applyFill="1" applyBorder="1" applyAlignment="1">
      <alignment/>
    </xf>
    <xf numFmtId="0" fontId="12" fillId="0" borderId="1" xfId="0" applyFont="1" applyFill="1" applyBorder="1" applyAlignment="1">
      <alignment horizontal="right"/>
    </xf>
    <xf numFmtId="0" fontId="6" fillId="0" borderId="1" xfId="0" applyFont="1" applyFill="1" applyBorder="1" applyAlignment="1" applyProtection="1">
      <alignment horizontal="left" vertical="top" wrapText="1"/>
      <protection/>
    </xf>
    <xf numFmtId="0" fontId="6" fillId="0" borderId="0" xfId="0" applyFont="1" applyFill="1" applyBorder="1" applyAlignment="1" applyProtection="1">
      <alignment horizontal="left" vertical="top" wrapText="1"/>
      <protection/>
    </xf>
  </cellXfs>
  <cellStyles count="10">
    <cellStyle name="Normal" xfId="0"/>
    <cellStyle name="Comma [0]_TYCHY-A" xfId="15"/>
    <cellStyle name="Comma" xfId="16"/>
    <cellStyle name="Comma [0]" xfId="17"/>
    <cellStyle name="Hyperlink" xfId="18"/>
    <cellStyle name="Normal_TYCHY-A" xfId="19"/>
    <cellStyle name="Followed Hyperlink" xfId="20"/>
    <cellStyle name="Percent"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6E6E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69"/>
  <sheetViews>
    <sheetView showGridLines="0" tabSelected="1" zoomScale="75" zoomScaleNormal="75" workbookViewId="0" topLeftCell="B1">
      <selection activeCell="B1" sqref="B1"/>
    </sheetView>
  </sheetViews>
  <sheetFormatPr defaultColWidth="9.140625" defaultRowHeight="12.75"/>
  <cols>
    <col min="1" max="1" width="9.140625" style="2" hidden="1" customWidth="1"/>
    <col min="2" max="2" width="9.140625" style="2" customWidth="1"/>
    <col min="3" max="3" width="160.28125" style="2" bestFit="1" customWidth="1"/>
    <col min="4" max="16384" width="9.140625" style="2" customWidth="1"/>
  </cols>
  <sheetData>
    <row r="1" ht="15">
      <c r="B1" s="1"/>
    </row>
    <row r="2" ht="20.25">
      <c r="C2" s="64" t="s">
        <v>42</v>
      </c>
    </row>
    <row r="3" ht="18.75">
      <c r="C3" s="65" t="s">
        <v>31</v>
      </c>
    </row>
    <row r="4" ht="12.75">
      <c r="C4" s="3"/>
    </row>
    <row r="6" ht="20.25">
      <c r="C6" s="66" t="s">
        <v>26</v>
      </c>
    </row>
    <row r="7" ht="15.75">
      <c r="C7" s="4" t="s">
        <v>33</v>
      </c>
    </row>
    <row r="8" spans="1:3" ht="15.75">
      <c r="A8" s="5"/>
      <c r="C8" s="67" t="s">
        <v>34</v>
      </c>
    </row>
    <row r="9" ht="15.75">
      <c r="C9" s="4"/>
    </row>
    <row r="10" ht="15.75">
      <c r="C10" s="4" t="s">
        <v>9</v>
      </c>
    </row>
    <row r="11" spans="1:3" ht="15.75">
      <c r="A11" s="5"/>
      <c r="B11" s="5"/>
      <c r="C11" s="67" t="s">
        <v>35</v>
      </c>
    </row>
    <row r="12" ht="15.75">
      <c r="C12" s="4"/>
    </row>
    <row r="13" ht="15.75">
      <c r="C13" s="68" t="s">
        <v>10</v>
      </c>
    </row>
    <row r="14" spans="1:3" ht="45">
      <c r="A14" s="5">
        <f>LEN(C14)</f>
        <v>294</v>
      </c>
      <c r="C14" s="6" t="s">
        <v>36</v>
      </c>
    </row>
    <row r="15" ht="15.75">
      <c r="C15" s="4"/>
    </row>
    <row r="16" ht="15.75">
      <c r="C16" s="68" t="s">
        <v>11</v>
      </c>
    </row>
    <row r="17" spans="1:3" ht="30">
      <c r="A17" s="5">
        <f>LEN(C17)</f>
        <v>175</v>
      </c>
      <c r="C17" s="6" t="s">
        <v>37</v>
      </c>
    </row>
    <row r="18" ht="15.75">
      <c r="C18" s="4"/>
    </row>
    <row r="19" ht="20.25">
      <c r="C19" s="66" t="s">
        <v>27</v>
      </c>
    </row>
    <row r="20" ht="15.75">
      <c r="C20" s="68" t="s">
        <v>12</v>
      </c>
    </row>
    <row r="21" spans="1:3" ht="15.75">
      <c r="A21" s="5">
        <f>LEN(C21)</f>
        <v>105</v>
      </c>
      <c r="C21" s="6" t="s">
        <v>43</v>
      </c>
    </row>
    <row r="22" ht="15.75">
      <c r="C22" s="4"/>
    </row>
    <row r="23" ht="15.75">
      <c r="C23" s="68" t="s">
        <v>13</v>
      </c>
    </row>
    <row r="24" spans="1:3" ht="30">
      <c r="A24" s="5">
        <f>LEN(C24)</f>
        <v>213</v>
      </c>
      <c r="C24" s="6" t="s">
        <v>44</v>
      </c>
    </row>
    <row r="25" ht="15.75">
      <c r="C25" s="4"/>
    </row>
    <row r="26" ht="15.75">
      <c r="C26" s="68" t="s">
        <v>14</v>
      </c>
    </row>
    <row r="27" spans="1:3" ht="30">
      <c r="A27" s="5">
        <f>LEN(C27)</f>
        <v>184</v>
      </c>
      <c r="C27" s="6" t="s">
        <v>45</v>
      </c>
    </row>
    <row r="28" ht="15.75">
      <c r="C28" s="4"/>
    </row>
    <row r="29" ht="15.75">
      <c r="C29" s="68" t="s">
        <v>15</v>
      </c>
    </row>
    <row r="30" spans="1:3" ht="30">
      <c r="A30" s="5">
        <f>LEN(C30)</f>
        <v>165</v>
      </c>
      <c r="C30" s="6" t="s">
        <v>46</v>
      </c>
    </row>
    <row r="31" ht="15.75">
      <c r="C31" s="4"/>
    </row>
    <row r="32" ht="15.75">
      <c r="C32" s="68" t="s">
        <v>16</v>
      </c>
    </row>
    <row r="33" spans="1:3" ht="30">
      <c r="A33" s="5">
        <f>LEN(C33)</f>
        <v>294</v>
      </c>
      <c r="C33" s="6" t="s">
        <v>47</v>
      </c>
    </row>
    <row r="34" ht="15.75">
      <c r="C34" s="4"/>
    </row>
    <row r="35" ht="15.75">
      <c r="C35" s="68" t="s">
        <v>17</v>
      </c>
    </row>
    <row r="36" spans="1:3" ht="30">
      <c r="A36" s="5">
        <f>LEN(C36)</f>
        <v>220</v>
      </c>
      <c r="C36" s="6" t="s">
        <v>48</v>
      </c>
    </row>
    <row r="37" ht="15.75">
      <c r="C37" s="4"/>
    </row>
    <row r="38" ht="15.75">
      <c r="C38" s="68" t="s">
        <v>18</v>
      </c>
    </row>
    <row r="39" spans="1:3" ht="45">
      <c r="A39" s="5">
        <f>LEN(C39)</f>
        <v>326</v>
      </c>
      <c r="C39" s="6" t="s">
        <v>49</v>
      </c>
    </row>
    <row r="40" ht="15.75">
      <c r="C40" s="4"/>
    </row>
    <row r="41" ht="20.25">
      <c r="C41" s="66" t="s">
        <v>28</v>
      </c>
    </row>
    <row r="42" ht="15.75">
      <c r="C42" s="68" t="s">
        <v>19</v>
      </c>
    </row>
    <row r="43" spans="1:3" ht="30">
      <c r="A43" s="5">
        <f>LEN(C43)</f>
        <v>288</v>
      </c>
      <c r="C43" s="6" t="s">
        <v>50</v>
      </c>
    </row>
    <row r="44" ht="15.75">
      <c r="C44" s="4"/>
    </row>
    <row r="45" ht="15.75">
      <c r="C45" s="68" t="s">
        <v>20</v>
      </c>
    </row>
    <row r="46" spans="1:3" ht="15.75">
      <c r="A46" s="5">
        <f>LEN(C46)</f>
        <v>119</v>
      </c>
      <c r="C46" s="6" t="s">
        <v>51</v>
      </c>
    </row>
    <row r="47" ht="15.75">
      <c r="C47" s="4"/>
    </row>
    <row r="48" ht="15.75">
      <c r="C48" s="68" t="s">
        <v>21</v>
      </c>
    </row>
    <row r="49" spans="1:3" ht="15.75">
      <c r="A49" s="5">
        <f>LEN(C49)</f>
        <v>97</v>
      </c>
      <c r="C49" s="6" t="s">
        <v>52</v>
      </c>
    </row>
    <row r="50" ht="15.75">
      <c r="C50" s="4"/>
    </row>
    <row r="51" ht="20.25">
      <c r="C51" s="66" t="s">
        <v>29</v>
      </c>
    </row>
    <row r="52" ht="15.75">
      <c r="C52" s="68" t="s">
        <v>22</v>
      </c>
    </row>
    <row r="53" spans="1:3" ht="30">
      <c r="A53" s="5">
        <f>LEN(C53)</f>
        <v>156</v>
      </c>
      <c r="C53" s="6" t="s">
        <v>53</v>
      </c>
    </row>
    <row r="54" ht="15.75">
      <c r="C54" s="4"/>
    </row>
    <row r="55" ht="15.75">
      <c r="C55" s="68" t="s">
        <v>23</v>
      </c>
    </row>
    <row r="56" spans="1:3" ht="15.75">
      <c r="A56" s="5">
        <f>LEN(C56)</f>
        <v>134</v>
      </c>
      <c r="C56" s="6" t="s">
        <v>54</v>
      </c>
    </row>
    <row r="57" ht="15.75">
      <c r="C57" s="4"/>
    </row>
    <row r="58" ht="15.75">
      <c r="C58" s="68" t="s">
        <v>24</v>
      </c>
    </row>
    <row r="59" spans="1:3" ht="30">
      <c r="A59" s="5">
        <f>LEN(C59)</f>
        <v>225</v>
      </c>
      <c r="C59" s="6" t="s">
        <v>55</v>
      </c>
    </row>
    <row r="60" ht="15.75">
      <c r="C60" s="4"/>
    </row>
    <row r="61" ht="15.75">
      <c r="C61" s="68" t="s">
        <v>25</v>
      </c>
    </row>
    <row r="62" spans="1:3" ht="30">
      <c r="A62" s="5">
        <f>LEN(C62)</f>
        <v>254</v>
      </c>
      <c r="C62" s="6" t="s">
        <v>38</v>
      </c>
    </row>
    <row r="63" ht="15.75">
      <c r="C63" s="4"/>
    </row>
    <row r="64" ht="15.75">
      <c r="C64" s="4"/>
    </row>
    <row r="65" ht="15.75">
      <c r="C65" s="69"/>
    </row>
    <row r="66" ht="12.75">
      <c r="C66" s="70" t="s">
        <v>30</v>
      </c>
    </row>
    <row r="67" ht="12.75">
      <c r="C67" s="71">
        <f>SUM(A11,A8,A14,A17,A21,A24,A27,A30,A33,A36,A39,A43,A46,A49,A53,A56,A59,A62)</f>
        <v>3249</v>
      </c>
    </row>
    <row r="68" ht="12.75">
      <c r="C68" s="72"/>
    </row>
    <row r="69" ht="12.75">
      <c r="C69" s="7"/>
    </row>
  </sheetData>
  <sheetProtection/>
  <printOptions horizontalCentered="1" verticalCentered="1"/>
  <pageMargins left="0.7874015748031497" right="0.7874015748031497" top="0.984251968503937" bottom="0.984251968503937" header="0.5118110236220472" footer="0.5118110236220472"/>
  <pageSetup fitToHeight="1" fitToWidth="1" orientation="portrait" paperSize="9" scale="51" r:id="rId1"/>
</worksheet>
</file>

<file path=xl/worksheets/sheet2.xml><?xml version="1.0" encoding="utf-8"?>
<worksheet xmlns="http://schemas.openxmlformats.org/spreadsheetml/2006/main" xmlns:r="http://schemas.openxmlformats.org/officeDocument/2006/relationships">
  <sheetPr>
    <pageSetUpPr fitToPage="1"/>
  </sheetPr>
  <dimension ref="A1:K51"/>
  <sheetViews>
    <sheetView showGridLines="0" zoomScale="75" zoomScaleNormal="75" workbookViewId="0" topLeftCell="A1">
      <selection activeCell="A1" sqref="A1"/>
    </sheetView>
  </sheetViews>
  <sheetFormatPr defaultColWidth="9.140625" defaultRowHeight="12.75"/>
  <cols>
    <col min="1" max="1" width="44.7109375" style="9" bestFit="1" customWidth="1"/>
    <col min="2" max="2" width="8.7109375" style="8" customWidth="1"/>
    <col min="3" max="8" width="11.7109375" style="9" customWidth="1"/>
    <col min="9" max="16384" width="9.140625" style="9" customWidth="1"/>
  </cols>
  <sheetData>
    <row r="1" spans="1:11" ht="12.75">
      <c r="A1" s="8"/>
      <c r="K1" s="41"/>
    </row>
    <row r="2" spans="1:8" ht="12.75" customHeight="1">
      <c r="A2" s="73" t="s">
        <v>33</v>
      </c>
      <c r="B2" s="74" t="s">
        <v>34</v>
      </c>
      <c r="C2" s="74"/>
      <c r="D2" s="74"/>
      <c r="E2" s="74"/>
      <c r="F2" s="74"/>
      <c r="G2" s="74"/>
      <c r="H2" s="74"/>
    </row>
    <row r="3" spans="1:8" ht="12.75">
      <c r="A3" s="10" t="s">
        <v>9</v>
      </c>
      <c r="B3" s="75" t="s">
        <v>35</v>
      </c>
      <c r="C3" s="75"/>
      <c r="D3" s="75"/>
      <c r="E3" s="75"/>
      <c r="F3" s="75"/>
      <c r="G3" s="75"/>
      <c r="H3" s="75"/>
    </row>
    <row r="4" spans="1:11" ht="12.75">
      <c r="A4" s="8"/>
      <c r="K4" s="41"/>
    </row>
    <row r="5" ht="12.75"/>
    <row r="6" spans="1:8" ht="15">
      <c r="A6" s="11" t="s">
        <v>39</v>
      </c>
      <c r="C6" s="12"/>
      <c r="D6" s="13" t="s">
        <v>0</v>
      </c>
      <c r="E6" s="13"/>
      <c r="F6" s="13"/>
      <c r="G6" s="13"/>
      <c r="H6" s="13"/>
    </row>
    <row r="7" spans="1:8" ht="13.5" thickBot="1">
      <c r="A7" s="14" t="s">
        <v>1</v>
      </c>
      <c r="B7" s="42"/>
      <c r="C7" s="15">
        <v>0</v>
      </c>
      <c r="D7" s="15">
        <v>1</v>
      </c>
      <c r="E7" s="15">
        <v>2</v>
      </c>
      <c r="F7" s="15">
        <v>3</v>
      </c>
      <c r="G7" s="15">
        <v>4</v>
      </c>
      <c r="H7" s="15">
        <v>5</v>
      </c>
    </row>
    <row r="8" ht="12.75">
      <c r="A8" s="16"/>
    </row>
    <row r="9" spans="1:8" s="19" customFormat="1" ht="12.75">
      <c r="A9" s="17" t="s">
        <v>56</v>
      </c>
      <c r="B9" s="43"/>
      <c r="C9" s="18"/>
      <c r="D9" s="18">
        <f>D10*D11</f>
        <v>8400000</v>
      </c>
      <c r="E9" s="18">
        <f>E10*E11</f>
        <v>16800000</v>
      </c>
      <c r="F9" s="18">
        <f>F10*F11</f>
        <v>25200000</v>
      </c>
      <c r="G9" s="18">
        <f>G10*G11</f>
        <v>33600000</v>
      </c>
      <c r="H9" s="18">
        <f>H10*H11</f>
        <v>42000000</v>
      </c>
    </row>
    <row r="10" spans="1:8" ht="12.75">
      <c r="A10" s="44" t="s">
        <v>57</v>
      </c>
      <c r="B10" s="45"/>
      <c r="C10" s="45"/>
      <c r="D10" s="46">
        <v>120</v>
      </c>
      <c r="E10" s="46">
        <v>240</v>
      </c>
      <c r="F10" s="46">
        <v>360</v>
      </c>
      <c r="G10" s="46">
        <v>480</v>
      </c>
      <c r="H10" s="46">
        <v>600</v>
      </c>
    </row>
    <row r="11" spans="1:8" s="19" customFormat="1" ht="12.75">
      <c r="A11" s="22" t="s">
        <v>58</v>
      </c>
      <c r="B11" s="47"/>
      <c r="C11" s="47"/>
      <c r="D11" s="48">
        <v>70000</v>
      </c>
      <c r="E11" s="48">
        <v>70000</v>
      </c>
      <c r="F11" s="48">
        <v>70000</v>
      </c>
      <c r="G11" s="48">
        <v>70000</v>
      </c>
      <c r="H11" s="48">
        <v>70000</v>
      </c>
    </row>
    <row r="12" spans="1:2" s="19" customFormat="1" ht="12.75">
      <c r="A12" s="16"/>
      <c r="B12" s="47"/>
    </row>
    <row r="13" spans="1:8" s="19" customFormat="1" ht="12.75">
      <c r="A13" s="17" t="s">
        <v>59</v>
      </c>
      <c r="B13" s="43"/>
      <c r="C13" s="20"/>
      <c r="D13" s="20">
        <f>D10*D14</f>
        <v>6888000.000000001</v>
      </c>
      <c r="E13" s="20">
        <f>E10*E14</f>
        <v>13776000.000000002</v>
      </c>
      <c r="F13" s="20">
        <f>F10*F14</f>
        <v>20664000.000000004</v>
      </c>
      <c r="G13" s="20">
        <f>G10*G14</f>
        <v>27552000.000000004</v>
      </c>
      <c r="H13" s="20">
        <f>H10*H14</f>
        <v>34440000.00000001</v>
      </c>
    </row>
    <row r="14" spans="1:8" s="19" customFormat="1" ht="12.75">
      <c r="A14" s="22" t="s">
        <v>60</v>
      </c>
      <c r="B14" s="49">
        <v>0.18</v>
      </c>
      <c r="D14" s="21">
        <f>D11*(1-$B$14)</f>
        <v>57400.00000000001</v>
      </c>
      <c r="E14" s="21">
        <f>E11*(1-$B$14)</f>
        <v>57400.00000000001</v>
      </c>
      <c r="F14" s="21">
        <f>F11*(1-$B$14)</f>
        <v>57400.00000000001</v>
      </c>
      <c r="G14" s="21">
        <f>G11*(1-$B$14)</f>
        <v>57400.00000000001</v>
      </c>
      <c r="H14" s="21">
        <f>H11*(1-$B$14)</f>
        <v>57400.00000000001</v>
      </c>
    </row>
    <row r="15" spans="1:2" s="19" customFormat="1" ht="12.75">
      <c r="A15" s="22"/>
      <c r="B15" s="50"/>
    </row>
    <row r="16" spans="1:8" s="19" customFormat="1" ht="12.75">
      <c r="A16" s="17" t="s">
        <v>2</v>
      </c>
      <c r="B16" s="43"/>
      <c r="C16" s="18"/>
      <c r="D16" s="18">
        <f>D9-D13</f>
        <v>1511999.999999999</v>
      </c>
      <c r="E16" s="18">
        <f>E9-E13</f>
        <v>3023999.999999998</v>
      </c>
      <c r="F16" s="18">
        <f>F9-F13</f>
        <v>4535999.999999996</v>
      </c>
      <c r="G16" s="18">
        <f>G9-G13</f>
        <v>6047999.999999996</v>
      </c>
      <c r="H16" s="18">
        <f>H9-H13</f>
        <v>7559999.999999993</v>
      </c>
    </row>
    <row r="17" spans="1:8" s="19" customFormat="1" ht="12.75">
      <c r="A17" s="22" t="s">
        <v>61</v>
      </c>
      <c r="B17" s="47"/>
      <c r="D17" s="19">
        <f>-(C40+D40)/2*$B$40</f>
        <v>-147000</v>
      </c>
      <c r="E17" s="19">
        <f>-(D40+E40)/2*$B$40+D17</f>
        <v>-267000</v>
      </c>
      <c r="F17" s="19">
        <f>-(E40+F40)/2*$B$40+E17</f>
        <v>-267000</v>
      </c>
      <c r="G17" s="19">
        <f>-(F40+G40)/2*$B$40+F17</f>
        <v>-267000</v>
      </c>
      <c r="H17" s="19">
        <f>-(G40+H40)/2*$B$40+G17</f>
        <v>-267000</v>
      </c>
    </row>
    <row r="18" spans="1:8" s="19" customFormat="1" ht="12.75">
      <c r="A18" s="22" t="s">
        <v>3</v>
      </c>
      <c r="B18" s="49">
        <v>0.19</v>
      </c>
      <c r="D18" s="19">
        <f>IF(D16&lt;0,0,-D16*$B$18)</f>
        <v>-287279.9999999998</v>
      </c>
      <c r="E18" s="19">
        <f>IF(E16&lt;0,0,-E16*$B$18)</f>
        <v>-574559.9999999997</v>
      </c>
      <c r="F18" s="19">
        <f>IF(F16&lt;0,0,-F16*$B$18)</f>
        <v>-861839.9999999993</v>
      </c>
      <c r="G18" s="19">
        <f>IF(G16&lt;0,0,-G16*$B$18)</f>
        <v>-1149119.9999999993</v>
      </c>
      <c r="H18" s="19">
        <f>IF(H16&lt;0,0,-H16*$B$18)</f>
        <v>-1436399.9999999986</v>
      </c>
    </row>
    <row r="19" spans="1:8" ht="12.75">
      <c r="A19" s="23" t="s">
        <v>62</v>
      </c>
      <c r="B19" s="43"/>
      <c r="C19" s="20"/>
      <c r="D19" s="20">
        <f>SUM(D16:D18)</f>
        <v>1077719.9999999993</v>
      </c>
      <c r="E19" s="20">
        <f>SUM(E16:E18)</f>
        <v>2182439.9999999986</v>
      </c>
      <c r="F19" s="20">
        <f>SUM(F16:F18)</f>
        <v>3407159.999999997</v>
      </c>
      <c r="G19" s="20">
        <f>SUM(G16:G18)</f>
        <v>4631879.999999997</v>
      </c>
      <c r="H19" s="20">
        <f>SUM(H16:H18)</f>
        <v>5856599.999999994</v>
      </c>
    </row>
    <row r="20" spans="1:8" ht="12.75">
      <c r="A20" s="24" t="s">
        <v>63</v>
      </c>
      <c r="B20" s="51"/>
      <c r="C20" s="25"/>
      <c r="D20" s="25">
        <f>C20+D19</f>
        <v>1077719.9999999993</v>
      </c>
      <c r="E20" s="25">
        <f>D20+E19</f>
        <v>3260159.999999998</v>
      </c>
      <c r="F20" s="25">
        <f>E20+F19</f>
        <v>6667319.999999995</v>
      </c>
      <c r="G20" s="25">
        <f>F20+G19</f>
        <v>11299199.999999993</v>
      </c>
      <c r="H20" s="25">
        <f>G20+H19</f>
        <v>17155799.999999985</v>
      </c>
    </row>
    <row r="21" spans="1:8" ht="12.75">
      <c r="A21" s="22"/>
      <c r="B21" s="52"/>
      <c r="C21" s="26"/>
      <c r="D21" s="26"/>
      <c r="E21" s="26"/>
      <c r="F21" s="26"/>
      <c r="G21" s="26"/>
      <c r="H21" s="26"/>
    </row>
    <row r="22" spans="1:8" ht="13.5" thickBot="1">
      <c r="A22" s="14" t="s">
        <v>40</v>
      </c>
      <c r="B22" s="42"/>
      <c r="C22" s="15">
        <v>0</v>
      </c>
      <c r="D22" s="15">
        <v>1</v>
      </c>
      <c r="E22" s="15">
        <v>2</v>
      </c>
      <c r="F22" s="15">
        <v>3</v>
      </c>
      <c r="G22" s="15">
        <v>4</v>
      </c>
      <c r="H22" s="15">
        <v>5</v>
      </c>
    </row>
    <row r="23" spans="1:8" ht="12.75">
      <c r="A23" s="22" t="s">
        <v>64</v>
      </c>
      <c r="B23" s="53"/>
      <c r="C23" s="54">
        <v>14</v>
      </c>
      <c r="D23" s="54">
        <v>14</v>
      </c>
      <c r="E23" s="54">
        <v>14</v>
      </c>
      <c r="F23" s="54">
        <v>14</v>
      </c>
      <c r="G23" s="54">
        <v>14</v>
      </c>
      <c r="H23" s="54">
        <v>14</v>
      </c>
    </row>
    <row r="24" spans="1:8" ht="12.75">
      <c r="A24" s="24" t="s">
        <v>65</v>
      </c>
      <c r="B24" s="55"/>
      <c r="C24" s="55"/>
      <c r="D24" s="54">
        <v>120</v>
      </c>
      <c r="E24" s="54">
        <v>90</v>
      </c>
      <c r="F24" s="54">
        <v>60</v>
      </c>
      <c r="G24" s="54">
        <v>60</v>
      </c>
      <c r="H24" s="54">
        <v>60</v>
      </c>
    </row>
    <row r="25" spans="1:8" ht="12.75">
      <c r="A25" s="24" t="s">
        <v>66</v>
      </c>
      <c r="B25" s="55"/>
      <c r="C25" s="54">
        <v>14</v>
      </c>
      <c r="D25" s="54">
        <v>14</v>
      </c>
      <c r="E25" s="54">
        <v>14</v>
      </c>
      <c r="F25" s="54">
        <v>14</v>
      </c>
      <c r="G25" s="54">
        <v>14</v>
      </c>
      <c r="H25" s="54">
        <v>14</v>
      </c>
    </row>
    <row r="26" spans="1:8" ht="12.75">
      <c r="A26" s="27"/>
      <c r="B26" s="56"/>
      <c r="C26" s="28"/>
      <c r="D26" s="28"/>
      <c r="E26" s="28"/>
      <c r="F26" s="28"/>
      <c r="G26" s="28"/>
      <c r="H26" s="28"/>
    </row>
    <row r="27" spans="3:8" ht="12.75">
      <c r="C27" s="12"/>
      <c r="D27" s="13" t="s">
        <v>0</v>
      </c>
      <c r="E27" s="13"/>
      <c r="F27" s="13"/>
      <c r="G27" s="13"/>
      <c r="H27" s="13"/>
    </row>
    <row r="28" spans="1:8" ht="13.5" thickBot="1">
      <c r="A28" s="14" t="s">
        <v>41</v>
      </c>
      <c r="B28" s="42"/>
      <c r="C28" s="15">
        <v>0</v>
      </c>
      <c r="D28" s="15">
        <v>1</v>
      </c>
      <c r="E28" s="15">
        <v>2</v>
      </c>
      <c r="F28" s="15">
        <v>3</v>
      </c>
      <c r="G28" s="15">
        <v>4</v>
      </c>
      <c r="H28" s="15">
        <v>5</v>
      </c>
    </row>
    <row r="29" spans="1:8" ht="12.75">
      <c r="A29" s="29" t="s">
        <v>67</v>
      </c>
      <c r="B29" s="57"/>
      <c r="C29" s="18"/>
      <c r="D29" s="18">
        <f>SUM(D30:D31)</f>
        <v>1224719.9999999993</v>
      </c>
      <c r="E29" s="18">
        <f>SUM(E30:E31)</f>
        <v>2449439.9999999986</v>
      </c>
      <c r="F29" s="18">
        <f>SUM(F30:F31)</f>
        <v>3674159.999999997</v>
      </c>
      <c r="G29" s="18">
        <f>SUM(G30:G31)</f>
        <v>4898879.999999997</v>
      </c>
      <c r="H29" s="18">
        <f>SUM(H30:H31)</f>
        <v>6123599.999999994</v>
      </c>
    </row>
    <row r="30" spans="1:8" ht="12.75">
      <c r="A30" s="24" t="s">
        <v>2</v>
      </c>
      <c r="B30" s="58"/>
      <c r="C30" s="30"/>
      <c r="D30" s="30">
        <f>D16</f>
        <v>1511999.999999999</v>
      </c>
      <c r="E30" s="30">
        <f>E16</f>
        <v>3023999.999999998</v>
      </c>
      <c r="F30" s="30">
        <f>F16</f>
        <v>4535999.999999996</v>
      </c>
      <c r="G30" s="30">
        <f>G16</f>
        <v>6047999.999999996</v>
      </c>
      <c r="H30" s="30">
        <f>H16</f>
        <v>7559999.999999993</v>
      </c>
    </row>
    <row r="31" spans="1:8" ht="12.75">
      <c r="A31" s="24" t="s">
        <v>3</v>
      </c>
      <c r="B31" s="51"/>
      <c r="C31" s="25"/>
      <c r="D31" s="25">
        <f>D18</f>
        <v>-287279.9999999998</v>
      </c>
      <c r="E31" s="25">
        <f>E18</f>
        <v>-574559.9999999997</v>
      </c>
      <c r="F31" s="25">
        <f>F18</f>
        <v>-861839.9999999993</v>
      </c>
      <c r="G31" s="25">
        <f>G18</f>
        <v>-1149119.9999999993</v>
      </c>
      <c r="H31" s="25">
        <f>H18</f>
        <v>-1436399.9999999986</v>
      </c>
    </row>
    <row r="32" spans="1:2" ht="12.75">
      <c r="A32" s="22"/>
      <c r="B32" s="59"/>
    </row>
    <row r="33" spans="1:8" ht="12.75">
      <c r="A33" s="29" t="s">
        <v>68</v>
      </c>
      <c r="B33" s="57"/>
      <c r="C33" s="31">
        <f aca="true" t="shared" si="0" ref="C33:H33">SUM(C34:C35)-SUM(C36:C36)</f>
        <v>0</v>
      </c>
      <c r="D33" s="31">
        <f t="shared" si="0"/>
        <v>2800000</v>
      </c>
      <c r="E33" s="31">
        <f t="shared" si="0"/>
        <v>-1400000</v>
      </c>
      <c r="F33" s="31">
        <f t="shared" si="0"/>
        <v>-2100000</v>
      </c>
      <c r="G33" s="31">
        <f t="shared" si="0"/>
        <v>0</v>
      </c>
      <c r="H33" s="31">
        <f t="shared" si="0"/>
        <v>0</v>
      </c>
    </row>
    <row r="34" spans="1:8" ht="12.75">
      <c r="A34" s="22" t="s">
        <v>69</v>
      </c>
      <c r="B34" s="59"/>
      <c r="C34" s="21">
        <f>C23*D13/360</f>
        <v>267866.6666666667</v>
      </c>
      <c r="D34" s="21">
        <f>(D23-C23)*E13/360</f>
        <v>0</v>
      </c>
      <c r="E34" s="21">
        <f>(E23-D23)*F13/360</f>
        <v>0</v>
      </c>
      <c r="F34" s="21">
        <f>(F23-E23)*G13/360</f>
        <v>0</v>
      </c>
      <c r="G34" s="21">
        <f>(G23-F23)*H13/360</f>
        <v>0</v>
      </c>
      <c r="H34" s="21">
        <f>(H23-G23)*H13/360</f>
        <v>0</v>
      </c>
    </row>
    <row r="35" spans="1:8" ht="12.75">
      <c r="A35" s="24" t="s">
        <v>70</v>
      </c>
      <c r="B35" s="51"/>
      <c r="C35" s="25"/>
      <c r="D35" s="25">
        <f>D24*D9/360</f>
        <v>2800000</v>
      </c>
      <c r="E35" s="25">
        <f>(E24-D24)*E9/360</f>
        <v>-1400000</v>
      </c>
      <c r="F35" s="25">
        <f>(F24-E24)*F9/360</f>
        <v>-2100000</v>
      </c>
      <c r="G35" s="25">
        <f>(G24-F24)*G9/360</f>
        <v>0</v>
      </c>
      <c r="H35" s="25">
        <f>(H24-G24)*H9/360</f>
        <v>0</v>
      </c>
    </row>
    <row r="36" spans="1:8" ht="12.75">
      <c r="A36" s="24" t="s">
        <v>71</v>
      </c>
      <c r="B36" s="51"/>
      <c r="C36" s="25">
        <f>C25*D13/360</f>
        <v>267866.6666666667</v>
      </c>
      <c r="D36" s="25">
        <f>(D25-C25)*E13/360</f>
        <v>0</v>
      </c>
      <c r="E36" s="25">
        <f>(E25-D25)*F13/360</f>
        <v>0</v>
      </c>
      <c r="F36" s="25">
        <f>(F25-E25)*G13/360</f>
        <v>0</v>
      </c>
      <c r="G36" s="25">
        <f>(G25-F25)*H13/360</f>
        <v>0</v>
      </c>
      <c r="H36" s="25">
        <f>(H25-G25)*H13/360</f>
        <v>0</v>
      </c>
    </row>
    <row r="37" spans="1:2" ht="12.75">
      <c r="A37" s="22"/>
      <c r="B37" s="59"/>
    </row>
    <row r="38" spans="1:8" ht="12.75">
      <c r="A38" s="22" t="s">
        <v>72</v>
      </c>
      <c r="B38" s="59"/>
      <c r="C38" s="48">
        <v>500000</v>
      </c>
      <c r="D38" s="48">
        <v>500000</v>
      </c>
      <c r="E38" s="48">
        <v>500000</v>
      </c>
      <c r="F38" s="48">
        <v>500000</v>
      </c>
      <c r="G38" s="48">
        <v>500000</v>
      </c>
      <c r="H38" s="48">
        <v>500000</v>
      </c>
    </row>
    <row r="39" spans="1:11" ht="12.75">
      <c r="A39" s="29" t="s">
        <v>73</v>
      </c>
      <c r="B39" s="57"/>
      <c r="C39" s="18">
        <f aca="true" t="shared" si="1" ref="C39:H39">SUM(C40,C41)</f>
        <v>500000</v>
      </c>
      <c r="D39" s="18">
        <f t="shared" si="1"/>
        <v>2000000</v>
      </c>
      <c r="E39" s="18">
        <f t="shared" si="1"/>
        <v>0</v>
      </c>
      <c r="F39" s="18">
        <f t="shared" si="1"/>
        <v>0</v>
      </c>
      <c r="G39" s="18">
        <f t="shared" si="1"/>
        <v>0</v>
      </c>
      <c r="H39" s="18">
        <f t="shared" si="1"/>
        <v>0</v>
      </c>
      <c r="I39" s="18" t="s">
        <v>32</v>
      </c>
      <c r="J39" s="18"/>
      <c r="K39" s="18"/>
    </row>
    <row r="40" spans="1:10" ht="12.75">
      <c r="A40" s="24" t="s">
        <v>74</v>
      </c>
      <c r="B40" s="49">
        <v>0.12</v>
      </c>
      <c r="C40" s="60">
        <v>450000</v>
      </c>
      <c r="D40" s="60">
        <v>2000000</v>
      </c>
      <c r="E40" s="60">
        <v>0</v>
      </c>
      <c r="F40" s="60">
        <v>0</v>
      </c>
      <c r="G40" s="60">
        <v>0</v>
      </c>
      <c r="H40" s="60">
        <v>0</v>
      </c>
      <c r="I40" s="32">
        <f>SUM(C40:H40)/SUM(C40:H41)</f>
        <v>0.98</v>
      </c>
      <c r="J40" s="9" t="s">
        <v>4</v>
      </c>
    </row>
    <row r="41" spans="1:10" ht="13.5" thickBot="1">
      <c r="A41" s="24" t="s">
        <v>75</v>
      </c>
      <c r="B41" s="61">
        <v>0.06</v>
      </c>
      <c r="C41" s="60">
        <v>50000</v>
      </c>
      <c r="D41" s="60">
        <v>0</v>
      </c>
      <c r="E41" s="60">
        <v>0</v>
      </c>
      <c r="F41" s="60">
        <v>0</v>
      </c>
      <c r="G41" s="60">
        <v>0</v>
      </c>
      <c r="H41" s="60">
        <v>0</v>
      </c>
      <c r="I41" s="32">
        <f>SUM(C41:H41)/SUM(C40:H41)</f>
        <v>0.02</v>
      </c>
      <c r="J41" s="9" t="s">
        <v>5</v>
      </c>
    </row>
    <row r="42" spans="1:8" ht="13.5" thickTop="1">
      <c r="A42" s="33"/>
      <c r="B42" s="59"/>
      <c r="C42" s="34"/>
      <c r="D42" s="34"/>
      <c r="E42" s="34"/>
      <c r="F42" s="34"/>
      <c r="G42" s="34"/>
      <c r="H42" s="34"/>
    </row>
    <row r="43" spans="1:8" ht="12.75">
      <c r="A43" s="23" t="s">
        <v>76</v>
      </c>
      <c r="B43" s="57"/>
      <c r="C43" s="31">
        <f aca="true" t="shared" si="2" ref="C43:H43">C29-C33-C38+C39</f>
        <v>0</v>
      </c>
      <c r="D43" s="31">
        <f t="shared" si="2"/>
        <v>-75280.0000000007</v>
      </c>
      <c r="E43" s="31">
        <f t="shared" si="2"/>
        <v>3349439.9999999986</v>
      </c>
      <c r="F43" s="31">
        <f t="shared" si="2"/>
        <v>5274159.999999997</v>
      </c>
      <c r="G43" s="31">
        <f t="shared" si="2"/>
        <v>4398879.999999997</v>
      </c>
      <c r="H43" s="31">
        <f t="shared" si="2"/>
        <v>5623599.999999994</v>
      </c>
    </row>
    <row r="44" spans="1:8" ht="12.75">
      <c r="A44" s="22" t="s">
        <v>77</v>
      </c>
      <c r="B44" s="59"/>
      <c r="C44" s="21">
        <f>+C43</f>
        <v>0</v>
      </c>
      <c r="D44" s="21">
        <f>C44+D43</f>
        <v>-75280.0000000007</v>
      </c>
      <c r="E44" s="21">
        <f>D44+E43</f>
        <v>3274159.999999998</v>
      </c>
      <c r="F44" s="21">
        <f>E44+F43</f>
        <v>8548319.999999996</v>
      </c>
      <c r="G44" s="21">
        <f>F44+G43</f>
        <v>12947199.999999993</v>
      </c>
      <c r="H44" s="21">
        <f>G44+H43</f>
        <v>18570799.999999985</v>
      </c>
    </row>
    <row r="45" spans="1:8" ht="12.75">
      <c r="A45" s="35" t="s">
        <v>6</v>
      </c>
      <c r="B45" s="62"/>
      <c r="C45" s="24"/>
      <c r="D45" s="24"/>
      <c r="E45" s="24"/>
      <c r="F45" s="24"/>
      <c r="G45" s="24"/>
      <c r="H45" s="24"/>
    </row>
    <row r="47" spans="1:8" ht="12.75">
      <c r="A47" s="36" t="s">
        <v>78</v>
      </c>
      <c r="B47" s="63">
        <f>(B40*I40+B41*I41)+(10-1)%</f>
        <v>0.20879999999999999</v>
      </c>
      <c r="C47" s="37"/>
      <c r="D47" s="18"/>
      <c r="E47" s="18"/>
      <c r="F47" s="18"/>
      <c r="G47" s="18"/>
      <c r="H47" s="18"/>
    </row>
    <row r="48" spans="1:8" ht="12.75">
      <c r="A48" s="24" t="s">
        <v>79</v>
      </c>
      <c r="C48" s="9">
        <f aca="true" t="shared" si="3" ref="C48:H48">C29-C38</f>
        <v>-500000</v>
      </c>
      <c r="D48" s="9">
        <f t="shared" si="3"/>
        <v>724719.9999999993</v>
      </c>
      <c r="E48" s="9">
        <f t="shared" si="3"/>
        <v>1949439.9999999986</v>
      </c>
      <c r="F48" s="9">
        <f t="shared" si="3"/>
        <v>3174159.999999997</v>
      </c>
      <c r="G48" s="9">
        <f t="shared" si="3"/>
        <v>4398879.999999997</v>
      </c>
      <c r="H48" s="9">
        <f t="shared" si="3"/>
        <v>5623599.999999994</v>
      </c>
    </row>
    <row r="49" ht="13.5" thickBot="1">
      <c r="A49" s="24"/>
    </row>
    <row r="50" spans="1:4" ht="13.5" thickBot="1">
      <c r="A50" s="23" t="s">
        <v>7</v>
      </c>
      <c r="B50" s="18"/>
      <c r="C50" s="38">
        <f>C48+NPV(B47,D48:H48)</f>
        <v>7469942.550371193</v>
      </c>
      <c r="D50" s="19"/>
    </row>
    <row r="51" spans="1:3" ht="12.75">
      <c r="A51" s="39" t="s">
        <v>8</v>
      </c>
      <c r="C51" s="40">
        <f>IRR(C48:H48)</f>
        <v>2.4274194934940057</v>
      </c>
    </row>
  </sheetData>
  <sheetProtection/>
  <mergeCells count="2">
    <mergeCell ref="B2:H2"/>
    <mergeCell ref="B3:H3"/>
  </mergeCells>
  <printOptions horizontalCentered="1" verticalCentered="1"/>
  <pageMargins left="0.7874015748031497" right="0.7874015748031497" top="0.984251968503937" bottom="0.984251968503937" header="0.5118110236220472" footer="0.5118110236220472"/>
  <pageSetup fitToHeight="1" fitToWidth="1" horizontalDpi="300" verticalDpi="300" orientation="landscape" paperSize="9" scale="70" r:id="rId3"/>
  <ignoredErrors>
    <ignoredError sqref="I40:I41"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AKDG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Kostrzewa</dc:creator>
  <cp:keywords/>
  <dc:description/>
  <cp:lastModifiedBy>Jerzy Cieslik</cp:lastModifiedBy>
  <cp:lastPrinted>2006-03-14T01:16:54Z</cp:lastPrinted>
  <dcterms:created xsi:type="dcterms:W3CDTF">2005-03-08T11:35:40Z</dcterms:created>
  <dcterms:modified xsi:type="dcterms:W3CDTF">2006-03-15T22:55:45Z</dcterms:modified>
  <cp:category/>
  <cp:version/>
  <cp:contentType/>
  <cp:contentStatus/>
</cp:coreProperties>
</file>