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PHD BP Baza" sheetId="1" r:id="rId1"/>
    <sheet name="Wslazówki" sheetId="2" r:id="rId2"/>
  </sheets>
  <definedNames>
    <definedName name="_GoBack" localSheetId="1">Wslazówki!$A$36</definedName>
    <definedName name="OLE_LINK4" localSheetId="1">Wslazówki!$A$1</definedName>
  </definedNames>
  <calcPr calcId="125725"/>
</workbook>
</file>

<file path=xl/calcChain.xml><?xml version="1.0" encoding="utf-8"?>
<calcChain xmlns="http://schemas.openxmlformats.org/spreadsheetml/2006/main">
  <c r="K40" i="1"/>
  <c r="K41"/>
  <c r="K44" s="1"/>
  <c r="K53" s="1"/>
  <c r="L41"/>
  <c r="M41"/>
  <c r="N41"/>
  <c r="N44" s="1"/>
  <c r="N53" s="1"/>
  <c r="O41"/>
  <c r="P41"/>
  <c r="P44" s="1"/>
  <c r="P53" s="1"/>
  <c r="J41"/>
  <c r="U56"/>
  <c r="V56"/>
  <c r="W56"/>
  <c r="X56"/>
  <c r="Y56"/>
  <c r="Z56"/>
  <c r="S56"/>
  <c r="T56"/>
  <c r="Q56"/>
  <c r="R56"/>
  <c r="G46"/>
  <c r="G54" s="1"/>
  <c r="G80" s="1"/>
  <c r="H46"/>
  <c r="I46"/>
  <c r="J46"/>
  <c r="K46"/>
  <c r="K54" s="1"/>
  <c r="K80" s="1"/>
  <c r="L46"/>
  <c r="M46"/>
  <c r="N46"/>
  <c r="O46"/>
  <c r="O54" s="1"/>
  <c r="O80" s="1"/>
  <c r="P46"/>
  <c r="Q46"/>
  <c r="R46"/>
  <c r="R54" s="1"/>
  <c r="R55" s="1"/>
  <c r="R81" s="1"/>
  <c r="S46"/>
  <c r="S54" s="1"/>
  <c r="T46"/>
  <c r="U46"/>
  <c r="V46"/>
  <c r="V54" s="1"/>
  <c r="V80" s="1"/>
  <c r="W46"/>
  <c r="W54" s="1"/>
  <c r="W80" s="1"/>
  <c r="X46"/>
  <c r="Y46"/>
  <c r="Z46"/>
  <c r="H17"/>
  <c r="H22" s="1"/>
  <c r="I17"/>
  <c r="I22" s="1"/>
  <c r="J17"/>
  <c r="J22" s="1"/>
  <c r="G17"/>
  <c r="G22" s="1"/>
  <c r="F18"/>
  <c r="F19"/>
  <c r="F20"/>
  <c r="F38"/>
  <c r="F37"/>
  <c r="F36" s="1"/>
  <c r="F35"/>
  <c r="F34"/>
  <c r="F33"/>
  <c r="F29"/>
  <c r="F30"/>
  <c r="F31"/>
  <c r="H40"/>
  <c r="H41" s="1"/>
  <c r="I40"/>
  <c r="I41" s="1"/>
  <c r="J40"/>
  <c r="L40"/>
  <c r="L43" s="1"/>
  <c r="L44"/>
  <c r="L53" s="1"/>
  <c r="M40"/>
  <c r="M44" s="1"/>
  <c r="M53" s="1"/>
  <c r="N40"/>
  <c r="O40"/>
  <c r="O44" s="1"/>
  <c r="O53" s="1"/>
  <c r="P40"/>
  <c r="K43"/>
  <c r="O43"/>
  <c r="G40"/>
  <c r="F15"/>
  <c r="Z54"/>
  <c r="Z80" s="1"/>
  <c r="Z53"/>
  <c r="Z79" s="1"/>
  <c r="X54"/>
  <c r="X80" s="1"/>
  <c r="U53"/>
  <c r="U79" s="1"/>
  <c r="V53"/>
  <c r="V79" s="1"/>
  <c r="W53"/>
  <c r="X53"/>
  <c r="X79" s="1"/>
  <c r="Y53"/>
  <c r="U54"/>
  <c r="U80" s="1"/>
  <c r="Y54"/>
  <c r="Y80" s="1"/>
  <c r="G41"/>
  <c r="H54"/>
  <c r="H80" s="1"/>
  <c r="J54"/>
  <c r="J80" s="1"/>
  <c r="Q53"/>
  <c r="Q79" s="1"/>
  <c r="R53"/>
  <c r="R79" s="1"/>
  <c r="S53"/>
  <c r="S79" s="1"/>
  <c r="T53"/>
  <c r="T79" s="1"/>
  <c r="I54"/>
  <c r="I80" s="1"/>
  <c r="L54"/>
  <c r="L80" s="1"/>
  <c r="T54"/>
  <c r="T80" s="1"/>
  <c r="T55"/>
  <c r="T81" s="1"/>
  <c r="Q54"/>
  <c r="Q80" s="1"/>
  <c r="Q55"/>
  <c r="Q81" s="1"/>
  <c r="P54"/>
  <c r="P80" s="1"/>
  <c r="N54"/>
  <c r="N80" s="1"/>
  <c r="M54"/>
  <c r="M80" s="1"/>
  <c r="X55"/>
  <c r="X81" s="1"/>
  <c r="F24"/>
  <c r="F28"/>
  <c r="F21"/>
  <c r="P43"/>
  <c r="N43"/>
  <c r="G43" l="1"/>
  <c r="G23"/>
  <c r="G25" s="1"/>
  <c r="G44" s="1"/>
  <c r="G53" s="1"/>
  <c r="S80"/>
  <c r="S55"/>
  <c r="S81" s="1"/>
  <c r="Y55"/>
  <c r="Y81" s="1"/>
  <c r="F17"/>
  <c r="F22" s="1"/>
  <c r="F23" s="1"/>
  <c r="F25" s="1"/>
  <c r="F32"/>
  <c r="F40" s="1"/>
  <c r="F41" s="1"/>
  <c r="U55"/>
  <c r="U81" s="1"/>
  <c r="W55"/>
  <c r="W81" s="1"/>
  <c r="F46"/>
  <c r="G79"/>
  <c r="G55"/>
  <c r="G56" s="1"/>
  <c r="G82" s="1"/>
  <c r="P79"/>
  <c r="P55"/>
  <c r="O79"/>
  <c r="O55"/>
  <c r="L55"/>
  <c r="L79"/>
  <c r="K79"/>
  <c r="K55"/>
  <c r="J43"/>
  <c r="J23"/>
  <c r="J25" s="1"/>
  <c r="J44" s="1"/>
  <c r="J53" s="1"/>
  <c r="H43"/>
  <c r="H23"/>
  <c r="H25" s="1"/>
  <c r="H44" s="1"/>
  <c r="H53" s="1"/>
  <c r="N79"/>
  <c r="N55"/>
  <c r="M79"/>
  <c r="M55"/>
  <c r="I23"/>
  <c r="I25" s="1"/>
  <c r="I44" s="1"/>
  <c r="I53" s="1"/>
  <c r="I43"/>
  <c r="R80"/>
  <c r="Y79"/>
  <c r="W79"/>
  <c r="Z55"/>
  <c r="Z81" s="1"/>
  <c r="V55"/>
  <c r="V81" s="1"/>
  <c r="M43"/>
  <c r="M81" l="1"/>
  <c r="M56"/>
  <c r="N81"/>
  <c r="N56"/>
  <c r="P81"/>
  <c r="P56"/>
  <c r="O81"/>
  <c r="O56"/>
  <c r="L81"/>
  <c r="L56"/>
  <c r="K81"/>
  <c r="K56"/>
  <c r="F44"/>
  <c r="F43"/>
  <c r="I79"/>
  <c r="I55"/>
  <c r="H79"/>
  <c r="H55"/>
  <c r="J79"/>
  <c r="J55"/>
  <c r="G81"/>
  <c r="H81" l="1"/>
  <c r="H56"/>
  <c r="H82" s="1"/>
  <c r="J81"/>
  <c r="J56"/>
  <c r="I81"/>
  <c r="I56"/>
  <c r="D10"/>
  <c r="E53" s="1"/>
  <c r="D11"/>
  <c r="E54" s="1"/>
  <c r="I82" l="1"/>
  <c r="J82" s="1"/>
  <c r="K82" s="1"/>
  <c r="L82" s="1"/>
  <c r="M82" s="1"/>
  <c r="N82" s="1"/>
  <c r="O82" s="1"/>
  <c r="P82" s="1"/>
  <c r="Q82" s="1"/>
  <c r="R82" s="1"/>
  <c r="S82" s="1"/>
  <c r="T82" s="1"/>
  <c r="U82" s="1"/>
  <c r="V82" s="1"/>
  <c r="W82" s="1"/>
  <c r="X82" s="1"/>
  <c r="Y82" s="1"/>
  <c r="Z82" s="1"/>
</calcChain>
</file>

<file path=xl/sharedStrings.xml><?xml version="1.0" encoding="utf-8"?>
<sst xmlns="http://schemas.openxmlformats.org/spreadsheetml/2006/main" count="54" uniqueCount="50">
  <si>
    <t>Parametry rentowności</t>
  </si>
  <si>
    <t>RAZEM</t>
  </si>
  <si>
    <t xml:space="preserve">Godziny efektywne </t>
  </si>
  <si>
    <t>Przeprowadzenie badań empirycznych</t>
  </si>
  <si>
    <t>Przygotowanie do obrony, obrona</t>
  </si>
  <si>
    <t>Wybór tematu pracy doktorskiej</t>
  </si>
  <si>
    <t>Wstępny przegląd literatury</t>
  </si>
  <si>
    <t>Analiza dostępności danych empirycznych</t>
  </si>
  <si>
    <t>Pogłebiony przegląd literatury</t>
  </si>
  <si>
    <t>Napisanie ostatecznej wersji pracy</t>
  </si>
  <si>
    <t>MODEL BAZOWY</t>
  </si>
  <si>
    <t>ILUSTRACJA GRAFICZNA</t>
  </si>
  <si>
    <t>LATA</t>
  </si>
  <si>
    <t>BIZNESPLAN UCZESTNICTWA W STUDIUM DOKTORANCKIM I UZYSKANIA TYTUŁU DOKTORA</t>
  </si>
  <si>
    <t>Przewidywany % obecności na zajęciach</t>
  </si>
  <si>
    <t>Wykłady (zajęcia planowe)</t>
  </si>
  <si>
    <t>dr hab. Jerzy Cieślik</t>
  </si>
  <si>
    <t xml:space="preserve">Napisanie wstępnej wersji pracy </t>
  </si>
  <si>
    <t>NPV (PLN)</t>
  </si>
  <si>
    <t>IRR (%)</t>
  </si>
  <si>
    <t>Stopa dyskontowa (%)</t>
  </si>
  <si>
    <t>Koszt alternatywny 1 godz (PLN)</t>
  </si>
  <si>
    <t>1. NAKŁADY</t>
  </si>
  <si>
    <t>1.1. Uczestnictwo w studium doktoranckim (godz)</t>
  </si>
  <si>
    <t>1.2. Przygotowanie rozprawy i obrona doktoratu (godz)</t>
  </si>
  <si>
    <t>1.2.1. Opracowanie koncepcji pracy</t>
  </si>
  <si>
    <t>1.2.2. Przygotowanie pierwszej wersji pracy</t>
  </si>
  <si>
    <t>Koszt alternatywny uczestnictwa (PLN)</t>
  </si>
  <si>
    <t>Czesne, inne nakłady finansowe (PLN)</t>
  </si>
  <si>
    <t>Razem (godz)</t>
  </si>
  <si>
    <t>RAZEM uczestnictwo w Studium Doktoranckim (PLN)</t>
  </si>
  <si>
    <t>NAKŁADY RAZEM (godz)</t>
  </si>
  <si>
    <t>NAKŁADY RAZEM (PLN)</t>
  </si>
  <si>
    <t>2. EFEKTY</t>
  </si>
  <si>
    <t>2.1. Przyrost rocznego wynagrodzenia z tytułu posiadania doktoratu</t>
  </si>
  <si>
    <t>2.2. Roczny przyrost satysfakcji życiowej (mierzony w PLN)</t>
  </si>
  <si>
    <t>3. KALKULACJA NPV I IRR</t>
  </si>
  <si>
    <t>3.1 Nakłady (warość bieżąca)</t>
  </si>
  <si>
    <t>3.2 Efekty (warość bieżąca)</t>
  </si>
  <si>
    <t>3.3 Netto (warość bieżąca)</t>
  </si>
  <si>
    <t>RAZEM koszt alternatywny (PLN)</t>
  </si>
  <si>
    <t>Prace projektowe (zespołowo)</t>
  </si>
  <si>
    <t xml:space="preserve">Dodatkowa nauka własna </t>
  </si>
  <si>
    <t xml:space="preserve">Przygotowanie do egzaminów </t>
  </si>
  <si>
    <t>Joan Novak</t>
  </si>
  <si>
    <t>Imię i nazwisko doktoranta:</t>
  </si>
  <si>
    <t>Indywidualne parametry zmienne projektu</t>
  </si>
  <si>
    <t>Administracyjne i inne, podróże</t>
  </si>
  <si>
    <t>1.2.3. Przygotowanie ostatecznej wersji, obrona</t>
  </si>
  <si>
    <t>3.4 Netto (wartość zdyskontowana)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</si>
</sst>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#,##0_ ;[Red]\-#,##0\ "/>
    <numFmt numFmtId="165" formatCode="0.0%"/>
    <numFmt numFmtId="166" formatCode="#,##0.0"/>
  </numFmts>
  <fonts count="1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10"/>
      <name val="Czcionka tekstu podstawowego"/>
      <charset val="238"/>
    </font>
    <font>
      <sz val="11"/>
      <color indexed="12"/>
      <name val="Czcionka tekstu podstawowego"/>
      <family val="2"/>
      <charset val="238"/>
    </font>
    <font>
      <b/>
      <sz val="11"/>
      <color indexed="12"/>
      <name val="Czcionka tekstu podstawowego"/>
      <charset val="238"/>
    </font>
    <font>
      <sz val="11"/>
      <color indexed="12"/>
      <name val="Czcionka tekstu podstawowego"/>
      <charset val="238"/>
    </font>
    <font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8"/>
      <name val="Czcionka tekstu podstawowego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  <xf numFmtId="8" fontId="0" fillId="0" borderId="0" xfId="0" applyNumberFormat="1"/>
    <xf numFmtId="0" fontId="0" fillId="3" borderId="1" xfId="0" applyFill="1" applyBorder="1"/>
    <xf numFmtId="0" fontId="0" fillId="0" borderId="0" xfId="0" applyBorder="1"/>
    <xf numFmtId="3" fontId="0" fillId="2" borderId="1" xfId="0" applyNumberFormat="1" applyFill="1" applyBorder="1"/>
    <xf numFmtId="1" fontId="1" fillId="0" borderId="1" xfId="0" applyNumberFormat="1" applyFont="1" applyBorder="1"/>
    <xf numFmtId="164" fontId="2" fillId="4" borderId="1" xfId="0" applyNumberFormat="1" applyFont="1" applyFill="1" applyBorder="1"/>
    <xf numFmtId="164" fontId="0" fillId="4" borderId="1" xfId="0" applyNumberFormat="1" applyFill="1" applyBorder="1"/>
    <xf numFmtId="0" fontId="0" fillId="0" borderId="0" xfId="0" applyFill="1"/>
    <xf numFmtId="1" fontId="6" fillId="0" borderId="0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3" fontId="1" fillId="0" borderId="1" xfId="0" applyNumberFormat="1" applyFont="1" applyBorder="1"/>
    <xf numFmtId="1" fontId="7" fillId="0" borderId="1" xfId="0" applyNumberFormat="1" applyFont="1" applyBorder="1"/>
    <xf numFmtId="3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1" fontId="8" fillId="0" borderId="1" xfId="0" applyNumberFormat="1" applyFont="1" applyBorder="1"/>
    <xf numFmtId="3" fontId="8" fillId="0" borderId="1" xfId="0" applyNumberFormat="1" applyFont="1" applyBorder="1"/>
    <xf numFmtId="0" fontId="8" fillId="0" borderId="0" xfId="0" applyFont="1"/>
    <xf numFmtId="1" fontId="0" fillId="0" borderId="1" xfId="0" applyNumberFormat="1" applyFill="1" applyBorder="1"/>
    <xf numFmtId="0" fontId="10" fillId="0" borderId="0" xfId="0" applyFont="1"/>
    <xf numFmtId="165" fontId="0" fillId="0" borderId="0" xfId="1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 applyFill="1" applyBorder="1"/>
    <xf numFmtId="1" fontId="10" fillId="0" borderId="1" xfId="0" applyNumberFormat="1" applyFont="1" applyBorder="1"/>
    <xf numFmtId="1" fontId="7" fillId="0" borderId="2" xfId="0" applyNumberFormat="1" applyFont="1" applyBorder="1"/>
    <xf numFmtId="0" fontId="7" fillId="0" borderId="0" xfId="0" applyFont="1" applyBorder="1"/>
    <xf numFmtId="0" fontId="11" fillId="0" borderId="0" xfId="0" applyFont="1"/>
    <xf numFmtId="8" fontId="12" fillId="0" borderId="0" xfId="0" applyNumberFormat="1" applyFont="1" applyAlignment="1">
      <alignment horizontal="left"/>
    </xf>
    <xf numFmtId="165" fontId="0" fillId="4" borderId="1" xfId="1" applyNumberFormat="1" applyFont="1" applyFill="1" applyBorder="1"/>
    <xf numFmtId="165" fontId="2" fillId="4" borderId="1" xfId="0" applyNumberFormat="1" applyFont="1" applyFill="1" applyBorder="1"/>
    <xf numFmtId="1" fontId="1" fillId="2" borderId="1" xfId="0" applyNumberFormat="1" applyFont="1" applyFill="1" applyBorder="1"/>
    <xf numFmtId="1" fontId="0" fillId="0" borderId="2" xfId="0" applyNumberFormat="1" applyFill="1" applyBorder="1"/>
    <xf numFmtId="166" fontId="0" fillId="0" borderId="0" xfId="0" applyNumberFormat="1"/>
    <xf numFmtId="165" fontId="2" fillId="2" borderId="1" xfId="1" applyNumberFormat="1" applyFont="1" applyFill="1" applyBorder="1"/>
    <xf numFmtId="3" fontId="0" fillId="5" borderId="1" xfId="0" applyNumberFormat="1" applyFill="1" applyBorder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5" xfId="0" applyFont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Rozkła</a:t>
            </a:r>
            <a:r>
              <a:rPr lang="pl-PL" baseline="0"/>
              <a:t>d godzinowy w latach</a:t>
            </a:r>
            <a:endParaRPr lang="pl-PL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947368421052544E-2"/>
          <c:y val="0.16272189349112445"/>
          <c:w val="0.89638157894736747"/>
          <c:h val="0.64497041420118506"/>
        </c:manualLayout>
      </c:layout>
      <c:barChart>
        <c:barDir val="col"/>
        <c:grouping val="stacked"/>
        <c:ser>
          <c:idx val="0"/>
          <c:order val="0"/>
          <c:tx>
            <c:v>Studia doktoranckie</c:v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Baza'!$G$22:$P$22</c:f>
              <c:numCache>
                <c:formatCode>0</c:formatCode>
                <c:ptCount val="10"/>
                <c:pt idx="0">
                  <c:v>390.4</c:v>
                </c:pt>
                <c:pt idx="1">
                  <c:v>428.20000000000005</c:v>
                </c:pt>
                <c:pt idx="2">
                  <c:v>358.8</c:v>
                </c:pt>
                <c:pt idx="3">
                  <c:v>285.2</c:v>
                </c:pt>
              </c:numCache>
            </c:numRef>
          </c:val>
        </c:ser>
        <c:ser>
          <c:idx val="1"/>
          <c:order val="1"/>
          <c:tx>
            <c:v>Pisanie i obrona doktoratu</c:v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Baza'!$G$40:$P$40</c:f>
              <c:numCache>
                <c:formatCode>General</c:formatCode>
                <c:ptCount val="10"/>
                <c:pt idx="0">
                  <c:v>350</c:v>
                </c:pt>
                <c:pt idx="1">
                  <c:v>550</c:v>
                </c:pt>
                <c:pt idx="2">
                  <c:v>600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5"/>
        <c:overlap val="100"/>
        <c:axId val="63107072"/>
        <c:axId val="63108608"/>
      </c:barChart>
      <c:catAx>
        <c:axId val="63107072"/>
        <c:scaling>
          <c:orientation val="minMax"/>
        </c:scaling>
        <c:axPos val="b"/>
        <c:numFmt formatCode="General" sourceLinked="1"/>
        <c:majorTickMark val="none"/>
        <c:tickLblPos val="nextTo"/>
        <c:crossAx val="63108608"/>
        <c:crosses val="autoZero"/>
        <c:auto val="1"/>
        <c:lblAlgn val="ctr"/>
        <c:lblOffset val="100"/>
      </c:catAx>
      <c:valAx>
        <c:axId val="63108608"/>
        <c:scaling>
          <c:orientation val="minMax"/>
        </c:scaling>
        <c:axPos val="l"/>
        <c:majorGridlines/>
        <c:numFmt formatCode="0" sourceLinked="1"/>
        <c:majorTickMark val="none"/>
        <c:tickLblPos val="nextTo"/>
        <c:spPr>
          <a:ln w="9525">
            <a:noFill/>
          </a:ln>
        </c:spPr>
        <c:crossAx val="6310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31164751946991"/>
          <c:y val="0.90236686390532506"/>
          <c:w val="0.55245953272234427"/>
          <c:h val="7.1005917159763371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Nakłady i efekty w latach </a:t>
            </a:r>
            <a:r>
              <a:rPr lang="pl-PL" sz="1800" b="1" i="0" u="none" strike="noStrike" baseline="0"/>
              <a:t>(w tys. PLN wartość bieżąca) </a:t>
            </a:r>
            <a:endParaRPr lang="pl-PL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164493827616709E-2"/>
          <c:y val="0.16272189349112445"/>
          <c:w val="0.93421090144544949"/>
          <c:h val="0.70118343195266197"/>
        </c:manualLayout>
      </c:layout>
      <c:barChart>
        <c:barDir val="col"/>
        <c:grouping val="clustered"/>
        <c:ser>
          <c:idx val="0"/>
          <c:order val="0"/>
          <c:tx>
            <c:v>Nakłady</c:v>
          </c:tx>
          <c:spPr>
            <a:solidFill>
              <a:srgbClr val="FF0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Baza'!$G$79:$Z$79</c:f>
              <c:numCache>
                <c:formatCode>#,##0.0</c:formatCode>
                <c:ptCount val="20"/>
                <c:pt idx="0">
                  <c:v>-44.42</c:v>
                </c:pt>
                <c:pt idx="1">
                  <c:v>-56.31</c:v>
                </c:pt>
                <c:pt idx="2">
                  <c:v>-55.34</c:v>
                </c:pt>
                <c:pt idx="3">
                  <c:v>-34.159999999999997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Efekty</c:v>
          </c:tx>
          <c:spPr>
            <a:solidFill>
              <a:srgbClr val="0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Baza'!$G$80:$Z$80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</c:ser>
        <c:gapWidth val="75"/>
        <c:overlap val="-25"/>
        <c:axId val="64883328"/>
        <c:axId val="64905600"/>
      </c:barChart>
      <c:catAx>
        <c:axId val="64883328"/>
        <c:scaling>
          <c:orientation val="minMax"/>
        </c:scaling>
        <c:axPos val="b"/>
        <c:numFmt formatCode="General" sourceLinked="1"/>
        <c:majorTickMark val="none"/>
        <c:tickLblPos val="nextTo"/>
        <c:crossAx val="64905600"/>
        <c:crosses val="autoZero"/>
        <c:auto val="1"/>
        <c:lblAlgn val="ctr"/>
        <c:lblOffset val="100"/>
      </c:catAx>
      <c:valAx>
        <c:axId val="64905600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6488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436631234668876"/>
          <c:y val="0.90532544378698221"/>
          <c:w val="0.10466067048242028"/>
          <c:h val="7.100591715976326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Nakłady i efekty skumulowane w latach (w </a:t>
            </a:r>
            <a:r>
              <a:rPr lang="pl-PL" sz="1800" b="1" i="0" u="none" strike="noStrike" baseline="0"/>
              <a:t>tys. PLN </a:t>
            </a:r>
            <a:r>
              <a:rPr lang="pl-PL"/>
              <a:t>wartość zdyskontowana </a:t>
            </a:r>
            <a:r>
              <a:rPr lang="pl-PL" sz="1800" b="1" i="0" u="none" strike="noStrike" baseline="0"/>
              <a:t>) </a:t>
            </a:r>
            <a:endParaRPr lang="pl-PL"/>
          </a:p>
        </c:rich>
      </c:tx>
      <c:layout/>
      <c:spPr>
        <a:solidFill>
          <a:schemeClr val="bg1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164493827616709E-2"/>
          <c:y val="0.16272189349112445"/>
          <c:w val="0.93421090144544949"/>
          <c:h val="0.70118343195266197"/>
        </c:manualLayout>
      </c:layout>
      <c:barChart>
        <c:barDir val="col"/>
        <c:grouping val="clustered"/>
        <c:ser>
          <c:idx val="2"/>
          <c:order val="0"/>
          <c:tx>
            <c:v>Wynik skumulowany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6"/>
              <c:layout>
                <c:manualLayout>
                  <c:x val="0"/>
                  <c:y val="-1.5732546705998034E-2"/>
                </c:manualLayout>
              </c:layout>
              <c:showVal val="1"/>
            </c:dLbl>
            <c:dLbl>
              <c:idx val="17"/>
              <c:layout>
                <c:manualLayout>
                  <c:x val="0"/>
                  <c:y val="-2.75319567354966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Val val="1"/>
          </c:dLbls>
          <c:val>
            <c:numRef>
              <c:f>'PHD BP Baza'!$G$82:$Z$82</c:f>
              <c:numCache>
                <c:formatCode>#,##0.0</c:formatCode>
                <c:ptCount val="20"/>
                <c:pt idx="0">
                  <c:v>-44.42</c:v>
                </c:pt>
                <c:pt idx="1">
                  <c:v>-97.046168224299066</c:v>
                </c:pt>
                <c:pt idx="2">
                  <c:v>-145.38226744693861</c:v>
                </c:pt>
                <c:pt idx="3">
                  <c:v>-173.26700292153012</c:v>
                </c:pt>
                <c:pt idx="4">
                  <c:v>-154.95751783238953</c:v>
                </c:pt>
                <c:pt idx="5">
                  <c:v>-137.8458495247815</c:v>
                </c:pt>
                <c:pt idx="6">
                  <c:v>-121.85363615318519</c:v>
                </c:pt>
                <c:pt idx="7">
                  <c:v>-106.907642347955</c:v>
                </c:pt>
                <c:pt idx="8">
                  <c:v>-92.939423838394077</c:v>
                </c:pt>
                <c:pt idx="9">
                  <c:v>-79.885014016374527</c:v>
                </c:pt>
                <c:pt idx="10">
                  <c:v>-67.684631005141298</c:v>
                </c:pt>
                <c:pt idx="11">
                  <c:v>-56.282403891839216</c:v>
                </c:pt>
                <c:pt idx="12">
                  <c:v>-45.626116870061566</c:v>
                </c:pt>
                <c:pt idx="13">
                  <c:v>-35.666970120736664</c:v>
                </c:pt>
                <c:pt idx="14">
                  <c:v>-27.522808059372842</c:v>
                </c:pt>
                <c:pt idx="15">
                  <c:v>-19.91144164688329</c:v>
                </c:pt>
                <c:pt idx="16">
                  <c:v>-12.798015093154735</c:v>
                </c:pt>
                <c:pt idx="17">
                  <c:v>-6.1499528934084218</c:v>
                </c:pt>
                <c:pt idx="18">
                  <c:v>6.3189349345141643E-2</c:v>
                </c:pt>
                <c:pt idx="19">
                  <c:v>5.8698643425727708</c:v>
                </c:pt>
              </c:numCache>
            </c:numRef>
          </c:val>
        </c:ser>
        <c:gapWidth val="75"/>
        <c:overlap val="-25"/>
        <c:axId val="64930176"/>
        <c:axId val="64931712"/>
      </c:barChart>
      <c:catAx>
        <c:axId val="64930176"/>
        <c:scaling>
          <c:orientation val="minMax"/>
        </c:scaling>
        <c:axPos val="b"/>
        <c:numFmt formatCode="General" sourceLinked="1"/>
        <c:majorTickMark val="none"/>
        <c:tickLblPos val="nextTo"/>
        <c:crossAx val="64931712"/>
        <c:crosses val="autoZero"/>
        <c:auto val="1"/>
        <c:lblAlgn val="ctr"/>
        <c:lblOffset val="100"/>
      </c:catAx>
      <c:valAx>
        <c:axId val="6493171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649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728792479371447"/>
          <c:y val="0.9056071973304225"/>
          <c:w val="0.22984758032696898"/>
          <c:h val="7.0796769872792306E-2"/>
        </c:manualLayout>
      </c:layout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57</xdr:row>
      <xdr:rowOff>19050</xdr:rowOff>
    </xdr:from>
    <xdr:to>
      <xdr:col>15</xdr:col>
      <xdr:colOff>571500</xdr:colOff>
      <xdr:row>74</xdr:row>
      <xdr:rowOff>161925</xdr:rowOff>
    </xdr:to>
    <xdr:graphicFrame macro="">
      <xdr:nvGraphicFramePr>
        <xdr:cNvPr id="512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75</xdr:row>
      <xdr:rowOff>19050</xdr:rowOff>
    </xdr:from>
    <xdr:to>
      <xdr:col>26</xdr:col>
      <xdr:colOff>19050</xdr:colOff>
      <xdr:row>92</xdr:row>
      <xdr:rowOff>161925</xdr:rowOff>
    </xdr:to>
    <xdr:graphicFrame macro="">
      <xdr:nvGraphicFramePr>
        <xdr:cNvPr id="5122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11</xdr:row>
      <xdr:rowOff>104775</xdr:rowOff>
    </xdr:from>
    <xdr:to>
      <xdr:col>7</xdr:col>
      <xdr:colOff>409575</xdr:colOff>
      <xdr:row>11</xdr:row>
      <xdr:rowOff>104775</xdr:rowOff>
    </xdr:to>
    <xdr:sp macro="" textlink="">
      <xdr:nvSpPr>
        <xdr:cNvPr id="5123" name="Line 26"/>
        <xdr:cNvSpPr>
          <a:spLocks noChangeShapeType="1"/>
        </xdr:cNvSpPr>
      </xdr:nvSpPr>
      <xdr:spPr bwMode="auto">
        <a:xfrm>
          <a:off x="4752975" y="217170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295275</xdr:colOff>
      <xdr:row>12</xdr:row>
      <xdr:rowOff>28575</xdr:rowOff>
    </xdr:from>
    <xdr:to>
      <xdr:col>5</xdr:col>
      <xdr:colOff>295275</xdr:colOff>
      <xdr:row>13</xdr:row>
      <xdr:rowOff>123825</xdr:rowOff>
    </xdr:to>
    <xdr:sp macro="" textlink="">
      <xdr:nvSpPr>
        <xdr:cNvPr id="5124" name="Line 27"/>
        <xdr:cNvSpPr>
          <a:spLocks noChangeShapeType="1"/>
        </xdr:cNvSpPr>
      </xdr:nvSpPr>
      <xdr:spPr bwMode="auto">
        <a:xfrm>
          <a:off x="3962400" y="2286000"/>
          <a:ext cx="0" cy="2952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504825</xdr:colOff>
      <xdr:row>49</xdr:row>
      <xdr:rowOff>104775</xdr:rowOff>
    </xdr:from>
    <xdr:to>
      <xdr:col>7</xdr:col>
      <xdr:colOff>409575</xdr:colOff>
      <xdr:row>49</xdr:row>
      <xdr:rowOff>104775</xdr:rowOff>
    </xdr:to>
    <xdr:sp macro="" textlink="">
      <xdr:nvSpPr>
        <xdr:cNvPr id="5125" name="Line 28"/>
        <xdr:cNvSpPr>
          <a:spLocks noChangeShapeType="1"/>
        </xdr:cNvSpPr>
      </xdr:nvSpPr>
      <xdr:spPr bwMode="auto">
        <a:xfrm>
          <a:off x="4752975" y="92011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571500</xdr:colOff>
      <xdr:row>93</xdr:row>
      <xdr:rowOff>28575</xdr:rowOff>
    </xdr:from>
    <xdr:to>
      <xdr:col>26</xdr:col>
      <xdr:colOff>28575</xdr:colOff>
      <xdr:row>111</xdr:row>
      <xdr:rowOff>0</xdr:rowOff>
    </xdr:to>
    <xdr:graphicFrame macro="">
      <xdr:nvGraphicFramePr>
        <xdr:cNvPr id="512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kument_programu_Microsoft_Office_Word_97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Dokument_programu_Microsoft_Office_Word_97_20032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showGridLines="0" tabSelected="1" topLeftCell="A34" workbookViewId="0">
      <selection activeCell="D59" sqref="D59"/>
    </sheetView>
  </sheetViews>
  <sheetFormatPr defaultRowHeight="14.25"/>
  <cols>
    <col min="1" max="5" width="9.625" customWidth="1"/>
    <col min="6" max="26" width="7.625" customWidth="1"/>
  </cols>
  <sheetData>
    <row r="1" spans="1:26">
      <c r="A1" t="s">
        <v>16</v>
      </c>
    </row>
    <row r="2" spans="1:26" ht="15">
      <c r="A2" s="1" t="s">
        <v>13</v>
      </c>
    </row>
    <row r="3" spans="1:26" ht="15">
      <c r="A3" s="1" t="s">
        <v>10</v>
      </c>
    </row>
    <row r="4" spans="1:26" ht="15">
      <c r="A4" t="s">
        <v>45</v>
      </c>
      <c r="F4" s="44" t="s">
        <v>44</v>
      </c>
      <c r="G4" s="45"/>
      <c r="H4" s="46"/>
    </row>
    <row r="5" spans="1:26" ht="15">
      <c r="A5" s="1" t="s">
        <v>46</v>
      </c>
    </row>
    <row r="6" spans="1:26" ht="15">
      <c r="A6" t="s">
        <v>20</v>
      </c>
      <c r="D6" s="42">
        <v>7.0000000000000007E-2</v>
      </c>
    </row>
    <row r="7" spans="1:26" ht="15">
      <c r="A7" t="s">
        <v>21</v>
      </c>
      <c r="D7" s="39">
        <v>50</v>
      </c>
    </row>
    <row r="9" spans="1:26" ht="15">
      <c r="A9" s="1" t="s">
        <v>0</v>
      </c>
    </row>
    <row r="10" spans="1:26" ht="15">
      <c r="A10" s="1" t="s">
        <v>18</v>
      </c>
      <c r="D10" s="13">
        <f>NPV(D6,G55:Z55)</f>
        <v>5485.854525768902</v>
      </c>
    </row>
    <row r="11" spans="1:26" ht="15">
      <c r="A11" s="1" t="s">
        <v>19</v>
      </c>
      <c r="D11" s="38">
        <f>IRR(G55:Z55)</f>
        <v>7.420031663818949E-2</v>
      </c>
    </row>
    <row r="12" spans="1:26" ht="15">
      <c r="F12" s="26" t="s">
        <v>1</v>
      </c>
      <c r="G12" s="1" t="s">
        <v>12</v>
      </c>
    </row>
    <row r="13" spans="1:26" ht="15.75">
      <c r="A13" s="35" t="s">
        <v>22</v>
      </c>
      <c r="G13" s="30">
        <v>1</v>
      </c>
      <c r="H13" s="30">
        <v>2</v>
      </c>
      <c r="I13" s="30">
        <v>3</v>
      </c>
      <c r="J13" s="30">
        <v>4</v>
      </c>
      <c r="K13" s="30">
        <v>5</v>
      </c>
      <c r="L13" s="30">
        <v>6</v>
      </c>
      <c r="M13" s="30">
        <v>7</v>
      </c>
      <c r="N13" s="30">
        <v>8</v>
      </c>
      <c r="O13" s="30">
        <v>9</v>
      </c>
      <c r="P13" s="30">
        <v>10</v>
      </c>
      <c r="Q13" s="30">
        <v>11</v>
      </c>
      <c r="R13" s="30">
        <v>12</v>
      </c>
      <c r="S13" s="30">
        <v>13</v>
      </c>
      <c r="T13" s="30">
        <v>14</v>
      </c>
      <c r="U13" s="30">
        <v>15</v>
      </c>
      <c r="V13" s="30">
        <v>16</v>
      </c>
      <c r="W13" s="30">
        <v>17</v>
      </c>
      <c r="X13" s="30">
        <v>18</v>
      </c>
      <c r="Y13" s="30">
        <v>19</v>
      </c>
      <c r="Z13" s="30">
        <v>20</v>
      </c>
    </row>
    <row r="14" spans="1:26" ht="15">
      <c r="A14" s="1" t="s">
        <v>23</v>
      </c>
    </row>
    <row r="15" spans="1:26">
      <c r="A15" t="s">
        <v>15</v>
      </c>
      <c r="F15" s="20">
        <f>SUM(G15:J15)</f>
        <v>582</v>
      </c>
      <c r="G15" s="27">
        <v>153</v>
      </c>
      <c r="H15" s="27">
        <v>174</v>
      </c>
      <c r="I15" s="27">
        <v>141</v>
      </c>
      <c r="J15" s="27">
        <v>114</v>
      </c>
    </row>
    <row r="16" spans="1:26">
      <c r="A16" t="s">
        <v>14</v>
      </c>
      <c r="F16" s="34"/>
      <c r="G16" s="4">
        <v>80</v>
      </c>
      <c r="H16" s="4">
        <v>80</v>
      </c>
      <c r="I16" s="4">
        <v>80</v>
      </c>
      <c r="J16" s="4">
        <v>80</v>
      </c>
    </row>
    <row r="17" spans="1:21">
      <c r="A17" t="s">
        <v>2</v>
      </c>
      <c r="F17" s="20">
        <f>SUM(G17:J17)</f>
        <v>465.6</v>
      </c>
      <c r="G17" s="40">
        <f>G15*G16%</f>
        <v>122.4</v>
      </c>
      <c r="H17" s="27">
        <f>H15*H16%</f>
        <v>139.20000000000002</v>
      </c>
      <c r="I17" s="27">
        <f>I15*I16%</f>
        <v>112.80000000000001</v>
      </c>
      <c r="J17" s="27">
        <f>J15*J16%</f>
        <v>91.2</v>
      </c>
    </row>
    <row r="18" spans="1:21">
      <c r="A18" t="s">
        <v>42</v>
      </c>
      <c r="F18" s="33">
        <f>SUM(G18:J18)</f>
        <v>582</v>
      </c>
      <c r="G18" s="4">
        <v>153</v>
      </c>
      <c r="H18" s="4">
        <v>174</v>
      </c>
      <c r="I18" s="4">
        <v>141</v>
      </c>
      <c r="J18" s="4">
        <v>114</v>
      </c>
    </row>
    <row r="19" spans="1:21">
      <c r="A19" t="s">
        <v>43</v>
      </c>
      <c r="F19" s="20">
        <f>SUM(G19:J19)</f>
        <v>290</v>
      </c>
      <c r="G19" s="4">
        <v>80</v>
      </c>
      <c r="H19" s="4">
        <v>80</v>
      </c>
      <c r="I19" s="4">
        <v>70</v>
      </c>
      <c r="J19" s="4">
        <v>60</v>
      </c>
    </row>
    <row r="20" spans="1:21">
      <c r="A20" t="s">
        <v>41</v>
      </c>
      <c r="F20" s="20">
        <f>SUM(G20:J20)</f>
        <v>105</v>
      </c>
      <c r="G20" s="4">
        <v>30</v>
      </c>
      <c r="H20" s="4">
        <v>30</v>
      </c>
      <c r="I20" s="4">
        <v>30</v>
      </c>
      <c r="J20" s="4">
        <v>15</v>
      </c>
      <c r="K20" s="15"/>
    </row>
    <row r="21" spans="1:21">
      <c r="A21" t="s">
        <v>47</v>
      </c>
      <c r="F21" s="20">
        <f>SUM(G21:J21)</f>
        <v>20</v>
      </c>
      <c r="G21" s="4">
        <v>5</v>
      </c>
      <c r="H21" s="4">
        <v>5</v>
      </c>
      <c r="I21" s="4">
        <v>5</v>
      </c>
      <c r="J21" s="4">
        <v>5</v>
      </c>
      <c r="K21" s="10"/>
      <c r="L21" s="10"/>
      <c r="M21" s="10"/>
      <c r="N21" s="10"/>
      <c r="O21" s="10"/>
      <c r="P21" s="10"/>
    </row>
    <row r="22" spans="1:21" ht="15">
      <c r="A22" s="1" t="s">
        <v>29</v>
      </c>
      <c r="F22" s="24">
        <f>SUM(F17:F21)</f>
        <v>1462.6</v>
      </c>
      <c r="G22" s="32">
        <f>SUM(G17:G21)</f>
        <v>390.4</v>
      </c>
      <c r="H22" s="32">
        <f>SUM(H17:H21)</f>
        <v>428.20000000000005</v>
      </c>
      <c r="I22" s="32">
        <f>SUM(I17:I21)</f>
        <v>358.8</v>
      </c>
      <c r="J22" s="32">
        <f>SUM(J17:J21)</f>
        <v>285.2</v>
      </c>
      <c r="K22" s="16"/>
      <c r="L22" s="16"/>
      <c r="M22" s="16"/>
      <c r="N22" s="16"/>
      <c r="O22" s="16"/>
      <c r="P22" s="16"/>
    </row>
    <row r="23" spans="1:21">
      <c r="A23" s="28" t="s">
        <v>27</v>
      </c>
      <c r="F23" s="21">
        <f>F22*D7</f>
        <v>73130</v>
      </c>
      <c r="G23" s="6">
        <f>G22*D7</f>
        <v>19520</v>
      </c>
      <c r="H23" s="6">
        <f>H22*D7</f>
        <v>21410.000000000004</v>
      </c>
      <c r="I23" s="6">
        <f>I22*D7</f>
        <v>17940</v>
      </c>
      <c r="J23" s="6">
        <f>J22*D7</f>
        <v>14260</v>
      </c>
      <c r="K23" s="10"/>
      <c r="L23" s="10"/>
      <c r="M23" s="10"/>
      <c r="N23" s="10"/>
      <c r="O23" s="10"/>
      <c r="P23" s="10"/>
    </row>
    <row r="24" spans="1:21">
      <c r="A24" s="3" t="s">
        <v>28</v>
      </c>
      <c r="F24" s="21">
        <f>SUM(G24:J24)</f>
        <v>29600</v>
      </c>
      <c r="G24" s="6">
        <v>7400</v>
      </c>
      <c r="H24" s="6">
        <v>7400</v>
      </c>
      <c r="I24" s="6">
        <v>7400</v>
      </c>
      <c r="J24" s="6">
        <v>7400</v>
      </c>
      <c r="K24" s="10"/>
      <c r="L24" s="10"/>
      <c r="M24" s="10"/>
      <c r="N24" s="10"/>
      <c r="O24" s="10"/>
      <c r="P24" s="10"/>
    </row>
    <row r="25" spans="1:21" ht="15">
      <c r="A25" s="1" t="s">
        <v>30</v>
      </c>
      <c r="F25" s="25">
        <f>F23+F24</f>
        <v>102730</v>
      </c>
      <c r="G25" s="6">
        <f>G23+G24</f>
        <v>26920</v>
      </c>
      <c r="H25" s="6">
        <f>H23+H24</f>
        <v>28810.000000000004</v>
      </c>
      <c r="I25" s="6">
        <f>I23+I24</f>
        <v>25340</v>
      </c>
      <c r="J25" s="6">
        <f>J23+J24</f>
        <v>21660</v>
      </c>
    </row>
    <row r="26" spans="1:21">
      <c r="G26" s="10"/>
      <c r="H26" s="10"/>
      <c r="I26" s="10"/>
      <c r="J26" s="10"/>
    </row>
    <row r="27" spans="1:21" ht="15">
      <c r="A27" s="2" t="s">
        <v>24</v>
      </c>
      <c r="G27" s="10"/>
      <c r="H27" s="10"/>
      <c r="I27" s="10"/>
      <c r="J27" s="10"/>
    </row>
    <row r="28" spans="1:21" ht="15">
      <c r="A28" s="2" t="s">
        <v>25</v>
      </c>
      <c r="F28" s="22">
        <f>SUM(F29:F31)</f>
        <v>350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0"/>
      <c r="R28" s="10"/>
      <c r="S28" s="10"/>
      <c r="T28" s="10"/>
      <c r="U28" s="10"/>
    </row>
    <row r="29" spans="1:21">
      <c r="A29" t="s">
        <v>5</v>
      </c>
      <c r="F29" s="23">
        <f>SUM(G29:P29)</f>
        <v>100</v>
      </c>
      <c r="G29" s="5">
        <v>100</v>
      </c>
      <c r="H29" s="5"/>
      <c r="I29" s="5"/>
      <c r="J29" s="5"/>
      <c r="K29" s="5"/>
      <c r="L29" s="5"/>
      <c r="M29" s="5"/>
      <c r="N29" s="5"/>
      <c r="O29" s="5"/>
      <c r="P29" s="5"/>
      <c r="Q29" s="10"/>
      <c r="R29" s="10"/>
      <c r="S29" s="10"/>
      <c r="T29" s="10"/>
      <c r="U29" s="10"/>
    </row>
    <row r="30" spans="1:21">
      <c r="A30" t="s">
        <v>6</v>
      </c>
      <c r="F30" s="23">
        <f t="shared" ref="F30:F38" si="0">SUM(G30:P30)</f>
        <v>150</v>
      </c>
      <c r="G30" s="5">
        <v>150</v>
      </c>
      <c r="H30" s="5"/>
      <c r="I30" s="5"/>
      <c r="J30" s="5"/>
      <c r="K30" s="5"/>
      <c r="L30" s="5"/>
      <c r="M30" s="5"/>
      <c r="N30" s="5"/>
      <c r="O30" s="5"/>
      <c r="P30" s="5"/>
      <c r="Q30" s="10"/>
      <c r="R30" s="10"/>
      <c r="S30" s="10"/>
      <c r="T30" s="10"/>
      <c r="U30" s="10"/>
    </row>
    <row r="31" spans="1:21">
      <c r="A31" t="s">
        <v>7</v>
      </c>
      <c r="F31" s="23">
        <f t="shared" si="0"/>
        <v>100</v>
      </c>
      <c r="G31" s="5">
        <v>100</v>
      </c>
      <c r="H31" s="5"/>
      <c r="I31" s="5"/>
      <c r="J31" s="5"/>
      <c r="K31" s="5"/>
      <c r="L31" s="5"/>
      <c r="M31" s="5"/>
      <c r="N31" s="5"/>
      <c r="O31" s="5"/>
      <c r="P31" s="5"/>
      <c r="Q31" s="10"/>
      <c r="R31" s="10"/>
      <c r="S31" s="10"/>
      <c r="T31" s="10"/>
      <c r="U31" s="10"/>
    </row>
    <row r="32" spans="1:21" ht="15">
      <c r="A32" s="1" t="s">
        <v>26</v>
      </c>
      <c r="F32" s="22">
        <f>SUM(F33:F35)</f>
        <v>1150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0"/>
      <c r="R32" s="10"/>
      <c r="S32" s="10"/>
      <c r="T32" s="10"/>
      <c r="U32" s="10"/>
    </row>
    <row r="33" spans="1:26">
      <c r="A33" s="3" t="s">
        <v>8</v>
      </c>
      <c r="F33" s="23">
        <f t="shared" si="0"/>
        <v>250</v>
      </c>
      <c r="G33" s="5"/>
      <c r="H33" s="5">
        <v>200</v>
      </c>
      <c r="I33" s="5">
        <v>50</v>
      </c>
      <c r="J33" s="5"/>
      <c r="K33" s="5"/>
      <c r="L33" s="5"/>
      <c r="M33" s="5"/>
      <c r="N33" s="5"/>
      <c r="O33" s="5"/>
      <c r="P33" s="5"/>
      <c r="Q33" s="10"/>
      <c r="R33" s="10"/>
      <c r="S33" s="10"/>
      <c r="T33" s="10"/>
      <c r="U33" s="10"/>
    </row>
    <row r="34" spans="1:26">
      <c r="A34" t="s">
        <v>3</v>
      </c>
      <c r="F34" s="23">
        <f t="shared" si="0"/>
        <v>450</v>
      </c>
      <c r="G34" s="5"/>
      <c r="H34" s="5">
        <v>350</v>
      </c>
      <c r="I34" s="5">
        <v>100</v>
      </c>
      <c r="J34" s="5"/>
      <c r="K34" s="5"/>
      <c r="L34" s="5"/>
      <c r="M34" s="5"/>
      <c r="N34" s="5"/>
      <c r="O34" s="5"/>
      <c r="P34" s="5"/>
      <c r="Q34" s="10"/>
      <c r="R34" s="10"/>
      <c r="S34" s="10"/>
      <c r="T34" s="10"/>
      <c r="U34" s="10"/>
    </row>
    <row r="35" spans="1:26">
      <c r="A35" t="s">
        <v>17</v>
      </c>
      <c r="F35" s="23">
        <f t="shared" si="0"/>
        <v>450</v>
      </c>
      <c r="G35" s="5"/>
      <c r="H35" s="5"/>
      <c r="I35" s="5">
        <v>450</v>
      </c>
      <c r="J35" s="5"/>
      <c r="K35" s="5"/>
      <c r="L35" s="5"/>
      <c r="M35" s="5"/>
      <c r="N35" s="5"/>
      <c r="O35" s="5"/>
      <c r="P35" s="5"/>
      <c r="Q35" s="10"/>
      <c r="R35" s="10"/>
      <c r="S35" s="10"/>
      <c r="T35" s="10"/>
      <c r="U35" s="10"/>
    </row>
    <row r="36" spans="1:26" ht="15">
      <c r="A36" s="1" t="s">
        <v>48</v>
      </c>
      <c r="F36" s="22">
        <f>SUM(F37:F38)</f>
        <v>250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0"/>
      <c r="R36" s="10"/>
      <c r="S36" s="10"/>
      <c r="T36" s="10"/>
      <c r="U36" s="10"/>
    </row>
    <row r="37" spans="1:26">
      <c r="A37" t="s">
        <v>9</v>
      </c>
      <c r="F37" s="23">
        <f t="shared" si="0"/>
        <v>200</v>
      </c>
      <c r="G37" s="5"/>
      <c r="H37" s="5"/>
      <c r="I37" s="5"/>
      <c r="J37" s="5">
        <v>200</v>
      </c>
      <c r="K37" s="5"/>
      <c r="L37" s="5"/>
      <c r="M37" s="5"/>
      <c r="N37" s="5"/>
      <c r="O37" s="5"/>
      <c r="P37" s="5"/>
      <c r="Q37" s="10"/>
      <c r="R37" s="10"/>
      <c r="S37" s="10"/>
      <c r="T37" s="10"/>
      <c r="U37" s="10"/>
    </row>
    <row r="38" spans="1:26">
      <c r="A38" t="s">
        <v>4</v>
      </c>
      <c r="F38" s="23">
        <f t="shared" si="0"/>
        <v>50</v>
      </c>
      <c r="G38" s="5"/>
      <c r="H38" s="5"/>
      <c r="I38" s="5"/>
      <c r="J38" s="5">
        <v>50</v>
      </c>
      <c r="K38" s="5"/>
      <c r="L38" s="5"/>
      <c r="M38" s="5"/>
      <c r="N38" s="5"/>
      <c r="O38" s="5"/>
      <c r="P38" s="5"/>
      <c r="Q38" s="10"/>
      <c r="R38" s="10"/>
      <c r="S38" s="10"/>
      <c r="T38" s="10"/>
      <c r="U38" s="10"/>
    </row>
    <row r="39" spans="1:26">
      <c r="G39" s="10"/>
      <c r="H39" s="10"/>
      <c r="I39" s="10"/>
      <c r="J39" s="10"/>
      <c r="K39" s="18"/>
      <c r="L39" s="18"/>
      <c r="M39" s="18"/>
      <c r="N39" s="18"/>
      <c r="O39" s="18"/>
      <c r="P39" s="18"/>
      <c r="Q39" s="10"/>
      <c r="R39" s="10"/>
      <c r="S39" s="10"/>
      <c r="T39" s="10"/>
      <c r="U39" s="10"/>
    </row>
    <row r="40" spans="1:26" ht="15">
      <c r="A40" s="1" t="s">
        <v>29</v>
      </c>
      <c r="F40" s="22">
        <f>F28+F32+F36</f>
        <v>1750</v>
      </c>
      <c r="G40" s="7">
        <f>SUM(G29:G38)</f>
        <v>350</v>
      </c>
      <c r="H40" s="7">
        <f t="shared" ref="H40:P40" si="1">SUM(H29:H38)</f>
        <v>550</v>
      </c>
      <c r="I40" s="7">
        <f t="shared" si="1"/>
        <v>600</v>
      </c>
      <c r="J40" s="7">
        <f t="shared" si="1"/>
        <v>250</v>
      </c>
      <c r="K40" s="7">
        <f t="shared" si="1"/>
        <v>0</v>
      </c>
      <c r="L40" s="7">
        <f t="shared" si="1"/>
        <v>0</v>
      </c>
      <c r="M40" s="7">
        <f t="shared" si="1"/>
        <v>0</v>
      </c>
      <c r="N40" s="7">
        <f t="shared" si="1"/>
        <v>0</v>
      </c>
      <c r="O40" s="7">
        <f t="shared" si="1"/>
        <v>0</v>
      </c>
      <c r="P40" s="7">
        <f t="shared" si="1"/>
        <v>0</v>
      </c>
      <c r="Q40" s="10"/>
      <c r="R40" s="10"/>
      <c r="S40" s="10"/>
      <c r="T40" s="10"/>
      <c r="U40" s="10"/>
    </row>
    <row r="41" spans="1:26" ht="15">
      <c r="A41" s="2" t="s">
        <v>40</v>
      </c>
      <c r="F41" s="25">
        <f>F40*D7</f>
        <v>87500</v>
      </c>
      <c r="G41" s="6">
        <f>G40*D7</f>
        <v>17500</v>
      </c>
      <c r="H41" s="6">
        <f>H40*D7</f>
        <v>27500</v>
      </c>
      <c r="I41" s="6">
        <f>I40*D7</f>
        <v>30000</v>
      </c>
      <c r="J41" s="6">
        <f>J40*$D$7</f>
        <v>12500</v>
      </c>
      <c r="K41" s="6">
        <f t="shared" ref="K41:P41" si="2">K40*$D$7</f>
        <v>0</v>
      </c>
      <c r="L41" s="6">
        <f t="shared" si="2"/>
        <v>0</v>
      </c>
      <c r="M41" s="6">
        <f t="shared" si="2"/>
        <v>0</v>
      </c>
      <c r="N41" s="6">
        <f t="shared" si="2"/>
        <v>0</v>
      </c>
      <c r="O41" s="6">
        <f t="shared" si="2"/>
        <v>0</v>
      </c>
      <c r="P41" s="6">
        <f t="shared" si="2"/>
        <v>0</v>
      </c>
      <c r="Q41" s="10"/>
      <c r="R41" s="10"/>
      <c r="S41" s="10"/>
      <c r="T41" s="10"/>
      <c r="U41" s="10"/>
    </row>
    <row r="42" spans="1:26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6" ht="15">
      <c r="A43" s="1" t="s">
        <v>31</v>
      </c>
      <c r="F43" s="24">
        <f t="shared" ref="F43:P43" si="3">F22+F40</f>
        <v>3212.6</v>
      </c>
      <c r="G43" s="12">
        <f t="shared" si="3"/>
        <v>740.4</v>
      </c>
      <c r="H43" s="12">
        <f t="shared" si="3"/>
        <v>978.2</v>
      </c>
      <c r="I43" s="12">
        <f t="shared" si="3"/>
        <v>958.8</v>
      </c>
      <c r="J43" s="12">
        <f t="shared" si="3"/>
        <v>535.20000000000005</v>
      </c>
      <c r="K43" s="12">
        <f t="shared" si="3"/>
        <v>0</v>
      </c>
      <c r="L43" s="12">
        <f t="shared" si="3"/>
        <v>0</v>
      </c>
      <c r="M43" s="12">
        <f t="shared" si="3"/>
        <v>0</v>
      </c>
      <c r="N43" s="12">
        <f t="shared" si="3"/>
        <v>0</v>
      </c>
      <c r="O43" s="12">
        <f t="shared" si="3"/>
        <v>0</v>
      </c>
      <c r="P43" s="12">
        <f t="shared" si="3"/>
        <v>0</v>
      </c>
      <c r="Q43" s="10"/>
      <c r="R43" s="10"/>
      <c r="S43" s="10"/>
      <c r="T43" s="10"/>
      <c r="U43" s="10"/>
    </row>
    <row r="44" spans="1:26" ht="15">
      <c r="A44" s="1" t="s">
        <v>32</v>
      </c>
      <c r="F44" s="25">
        <f>(F25+F41)</f>
        <v>190230</v>
      </c>
      <c r="G44" s="19">
        <f t="shared" ref="G44:P44" si="4">(G25+G41)</f>
        <v>44420</v>
      </c>
      <c r="H44" s="19">
        <f t="shared" si="4"/>
        <v>56310</v>
      </c>
      <c r="I44" s="19">
        <f t="shared" si="4"/>
        <v>55340</v>
      </c>
      <c r="J44" s="19">
        <f t="shared" si="4"/>
        <v>34160</v>
      </c>
      <c r="K44" s="19">
        <f t="shared" si="4"/>
        <v>0</v>
      </c>
      <c r="L44" s="19">
        <f t="shared" si="4"/>
        <v>0</v>
      </c>
      <c r="M44" s="19">
        <f t="shared" si="4"/>
        <v>0</v>
      </c>
      <c r="N44" s="19">
        <f t="shared" si="4"/>
        <v>0</v>
      </c>
      <c r="O44" s="19">
        <f t="shared" si="4"/>
        <v>0</v>
      </c>
      <c r="P44" s="19">
        <f t="shared" si="4"/>
        <v>0</v>
      </c>
      <c r="Q44" s="17"/>
      <c r="R44" s="17"/>
      <c r="S44" s="17"/>
      <c r="T44" s="17"/>
      <c r="U44" s="10"/>
    </row>
    <row r="46" spans="1:26" ht="15.75">
      <c r="A46" s="35" t="s">
        <v>33</v>
      </c>
      <c r="F46" s="25">
        <f>SUM(G46:Z46)</f>
        <v>366000</v>
      </c>
      <c r="G46" s="19">
        <f t="shared" ref="G46:T46" si="5">SUM(G47:G48)</f>
        <v>0</v>
      </c>
      <c r="H46" s="19">
        <f t="shared" si="5"/>
        <v>0</v>
      </c>
      <c r="I46" s="19">
        <f t="shared" si="5"/>
        <v>0</v>
      </c>
      <c r="J46" s="19">
        <f t="shared" si="5"/>
        <v>0</v>
      </c>
      <c r="K46" s="19">
        <f t="shared" si="5"/>
        <v>24000</v>
      </c>
      <c r="L46" s="19">
        <f t="shared" si="5"/>
        <v>24000</v>
      </c>
      <c r="M46" s="19">
        <f t="shared" si="5"/>
        <v>24000</v>
      </c>
      <c r="N46" s="19">
        <f t="shared" si="5"/>
        <v>24000</v>
      </c>
      <c r="O46" s="19">
        <f t="shared" si="5"/>
        <v>24000</v>
      </c>
      <c r="P46" s="19">
        <f t="shared" si="5"/>
        <v>24000</v>
      </c>
      <c r="Q46" s="19">
        <f t="shared" si="5"/>
        <v>24000</v>
      </c>
      <c r="R46" s="19">
        <f t="shared" si="5"/>
        <v>24000</v>
      </c>
      <c r="S46" s="19">
        <f t="shared" si="5"/>
        <v>24000</v>
      </c>
      <c r="T46" s="19">
        <f t="shared" si="5"/>
        <v>24000</v>
      </c>
      <c r="U46" s="19">
        <f t="shared" ref="U46:Z46" si="6">SUM(U47:U48)</f>
        <v>21000</v>
      </c>
      <c r="V46" s="19">
        <f t="shared" si="6"/>
        <v>21000</v>
      </c>
      <c r="W46" s="19">
        <f t="shared" si="6"/>
        <v>21000</v>
      </c>
      <c r="X46" s="19">
        <f t="shared" si="6"/>
        <v>21000</v>
      </c>
      <c r="Y46" s="19">
        <f t="shared" si="6"/>
        <v>21000</v>
      </c>
      <c r="Z46" s="19">
        <f t="shared" si="6"/>
        <v>21000</v>
      </c>
    </row>
    <row r="47" spans="1:26">
      <c r="A47" t="s">
        <v>34</v>
      </c>
      <c r="G47" s="43"/>
      <c r="H47" s="43"/>
      <c r="I47" s="43"/>
      <c r="J47" s="43"/>
      <c r="K47" s="11">
        <v>12000</v>
      </c>
      <c r="L47" s="11">
        <v>12000</v>
      </c>
      <c r="M47" s="11">
        <v>12000</v>
      </c>
      <c r="N47" s="11">
        <v>12000</v>
      </c>
      <c r="O47" s="11">
        <v>12000</v>
      </c>
      <c r="P47" s="11">
        <v>12000</v>
      </c>
      <c r="Q47" s="11">
        <v>12000</v>
      </c>
      <c r="R47" s="11">
        <v>12000</v>
      </c>
      <c r="S47" s="11">
        <v>12000</v>
      </c>
      <c r="T47" s="11">
        <v>12000</v>
      </c>
      <c r="U47" s="11">
        <v>12000</v>
      </c>
      <c r="V47" s="11">
        <v>12000</v>
      </c>
      <c r="W47" s="11">
        <v>12000</v>
      </c>
      <c r="X47" s="11">
        <v>12000</v>
      </c>
      <c r="Y47" s="11">
        <v>12000</v>
      </c>
      <c r="Z47" s="11">
        <v>12000</v>
      </c>
    </row>
    <row r="48" spans="1:26">
      <c r="A48" t="s">
        <v>35</v>
      </c>
      <c r="G48" s="43"/>
      <c r="H48" s="43"/>
      <c r="I48" s="43"/>
      <c r="J48" s="43"/>
      <c r="K48" s="11">
        <v>12000</v>
      </c>
      <c r="L48" s="11">
        <v>12000</v>
      </c>
      <c r="M48" s="11">
        <v>12000</v>
      </c>
      <c r="N48" s="11">
        <v>12000</v>
      </c>
      <c r="O48" s="11">
        <v>12000</v>
      </c>
      <c r="P48" s="11">
        <v>12000</v>
      </c>
      <c r="Q48" s="11">
        <v>12000</v>
      </c>
      <c r="R48" s="11">
        <v>12000</v>
      </c>
      <c r="S48" s="11">
        <v>12000</v>
      </c>
      <c r="T48" s="11">
        <v>12000</v>
      </c>
      <c r="U48" s="11">
        <v>9000</v>
      </c>
      <c r="V48" s="11">
        <v>9000</v>
      </c>
      <c r="W48" s="11">
        <v>9000</v>
      </c>
      <c r="X48" s="11">
        <v>9000</v>
      </c>
      <c r="Y48" s="11">
        <v>9000</v>
      </c>
      <c r="Z48" s="11">
        <v>9000</v>
      </c>
    </row>
    <row r="49" spans="1:26"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">
      <c r="G50" s="1" t="s">
        <v>12</v>
      </c>
    </row>
    <row r="51" spans="1:26" ht="15">
      <c r="G51" s="30">
        <v>1</v>
      </c>
      <c r="H51" s="30">
        <v>2</v>
      </c>
      <c r="I51" s="30">
        <v>3</v>
      </c>
      <c r="J51" s="30">
        <v>4</v>
      </c>
      <c r="K51" s="30">
        <v>5</v>
      </c>
      <c r="L51" s="30">
        <v>6</v>
      </c>
      <c r="M51" s="30">
        <v>7</v>
      </c>
      <c r="N51" s="30">
        <v>8</v>
      </c>
      <c r="O51" s="30">
        <v>9</v>
      </c>
      <c r="P51" s="30">
        <v>10</v>
      </c>
      <c r="Q51" s="30">
        <v>11</v>
      </c>
      <c r="R51" s="30">
        <v>12</v>
      </c>
      <c r="S51" s="30">
        <v>13</v>
      </c>
      <c r="T51" s="30">
        <v>14</v>
      </c>
      <c r="U51" s="30">
        <v>15</v>
      </c>
      <c r="V51" s="30">
        <v>16</v>
      </c>
      <c r="W51" s="30">
        <v>17</v>
      </c>
      <c r="X51" s="30">
        <v>18</v>
      </c>
      <c r="Y51" s="30">
        <v>19</v>
      </c>
      <c r="Z51" s="30">
        <v>20</v>
      </c>
    </row>
    <row r="52" spans="1:26" ht="15.75">
      <c r="A52" s="35" t="s">
        <v>36</v>
      </c>
    </row>
    <row r="53" spans="1:26">
      <c r="A53" t="s">
        <v>37</v>
      </c>
      <c r="D53" s="9" t="s">
        <v>18</v>
      </c>
      <c r="E53" s="14">
        <f>D10</f>
        <v>5485.854525768902</v>
      </c>
      <c r="G53" s="6">
        <f t="shared" ref="G53:T53" si="7">-G44</f>
        <v>-44420</v>
      </c>
      <c r="H53" s="6">
        <f t="shared" si="7"/>
        <v>-56310</v>
      </c>
      <c r="I53" s="6">
        <f t="shared" si="7"/>
        <v>-55340</v>
      </c>
      <c r="J53" s="6">
        <f t="shared" si="7"/>
        <v>-34160</v>
      </c>
      <c r="K53" s="6">
        <f t="shared" si="7"/>
        <v>0</v>
      </c>
      <c r="L53" s="6">
        <f t="shared" si="7"/>
        <v>0</v>
      </c>
      <c r="M53" s="6">
        <f t="shared" si="7"/>
        <v>0</v>
      </c>
      <c r="N53" s="6">
        <f t="shared" si="7"/>
        <v>0</v>
      </c>
      <c r="O53" s="6">
        <f t="shared" si="7"/>
        <v>0</v>
      </c>
      <c r="P53" s="6">
        <f t="shared" si="7"/>
        <v>0</v>
      </c>
      <c r="Q53" s="6">
        <f t="shared" si="7"/>
        <v>0</v>
      </c>
      <c r="R53" s="6">
        <f t="shared" si="7"/>
        <v>0</v>
      </c>
      <c r="S53" s="6">
        <f t="shared" si="7"/>
        <v>0</v>
      </c>
      <c r="T53" s="6">
        <f t="shared" si="7"/>
        <v>0</v>
      </c>
      <c r="U53" s="6">
        <f t="shared" ref="U53:Z53" si="8">-U44</f>
        <v>0</v>
      </c>
      <c r="V53" s="6">
        <f t="shared" si="8"/>
        <v>0</v>
      </c>
      <c r="W53" s="6">
        <f t="shared" si="8"/>
        <v>0</v>
      </c>
      <c r="X53" s="6">
        <f t="shared" si="8"/>
        <v>0</v>
      </c>
      <c r="Y53" s="6">
        <f t="shared" si="8"/>
        <v>0</v>
      </c>
      <c r="Z53" s="6">
        <f t="shared" si="8"/>
        <v>0</v>
      </c>
    </row>
    <row r="54" spans="1:26">
      <c r="A54" t="s">
        <v>38</v>
      </c>
      <c r="D54" s="9" t="s">
        <v>19</v>
      </c>
      <c r="E54" s="37">
        <f>D11</f>
        <v>7.420031663818949E-2</v>
      </c>
      <c r="G54" s="6">
        <f>G46</f>
        <v>0</v>
      </c>
      <c r="H54" s="6">
        <f t="shared" ref="H54:T54" si="9">H46</f>
        <v>0</v>
      </c>
      <c r="I54" s="6">
        <f t="shared" si="9"/>
        <v>0</v>
      </c>
      <c r="J54" s="6">
        <f t="shared" si="9"/>
        <v>0</v>
      </c>
      <c r="K54" s="6">
        <f t="shared" si="9"/>
        <v>24000</v>
      </c>
      <c r="L54" s="6">
        <f t="shared" si="9"/>
        <v>24000</v>
      </c>
      <c r="M54" s="6">
        <f t="shared" si="9"/>
        <v>24000</v>
      </c>
      <c r="N54" s="6">
        <f t="shared" si="9"/>
        <v>24000</v>
      </c>
      <c r="O54" s="6">
        <f t="shared" si="9"/>
        <v>24000</v>
      </c>
      <c r="P54" s="6">
        <f t="shared" si="9"/>
        <v>24000</v>
      </c>
      <c r="Q54" s="6">
        <f t="shared" si="9"/>
        <v>24000</v>
      </c>
      <c r="R54" s="6">
        <f t="shared" si="9"/>
        <v>24000</v>
      </c>
      <c r="S54" s="6">
        <f t="shared" si="9"/>
        <v>24000</v>
      </c>
      <c r="T54" s="6">
        <f t="shared" si="9"/>
        <v>24000</v>
      </c>
      <c r="U54" s="6">
        <f t="shared" ref="U54:Z54" si="10">U46</f>
        <v>21000</v>
      </c>
      <c r="V54" s="6">
        <f t="shared" si="10"/>
        <v>21000</v>
      </c>
      <c r="W54" s="6">
        <f t="shared" si="10"/>
        <v>21000</v>
      </c>
      <c r="X54" s="6">
        <f t="shared" si="10"/>
        <v>21000</v>
      </c>
      <c r="Y54" s="6">
        <f t="shared" si="10"/>
        <v>21000</v>
      </c>
      <c r="Z54" s="6">
        <f t="shared" si="10"/>
        <v>21000</v>
      </c>
    </row>
    <row r="55" spans="1:26">
      <c r="A55" t="s">
        <v>39</v>
      </c>
      <c r="G55" s="6">
        <f>G53+G54</f>
        <v>-44420</v>
      </c>
      <c r="H55" s="6">
        <f t="shared" ref="H55:T55" si="11">H53+H54</f>
        <v>-56310</v>
      </c>
      <c r="I55" s="6">
        <f t="shared" si="11"/>
        <v>-55340</v>
      </c>
      <c r="J55" s="6">
        <f t="shared" si="11"/>
        <v>-34160</v>
      </c>
      <c r="K55" s="6">
        <f t="shared" si="11"/>
        <v>24000</v>
      </c>
      <c r="L55" s="6">
        <f t="shared" si="11"/>
        <v>24000</v>
      </c>
      <c r="M55" s="6">
        <f t="shared" si="11"/>
        <v>24000</v>
      </c>
      <c r="N55" s="6">
        <f t="shared" si="11"/>
        <v>24000</v>
      </c>
      <c r="O55" s="6">
        <f t="shared" si="11"/>
        <v>24000</v>
      </c>
      <c r="P55" s="6">
        <f t="shared" si="11"/>
        <v>24000</v>
      </c>
      <c r="Q55" s="6">
        <f t="shared" si="11"/>
        <v>24000</v>
      </c>
      <c r="R55" s="6">
        <f t="shared" si="11"/>
        <v>24000</v>
      </c>
      <c r="S55" s="6">
        <f t="shared" si="11"/>
        <v>24000</v>
      </c>
      <c r="T55" s="6">
        <f t="shared" si="11"/>
        <v>24000</v>
      </c>
      <c r="U55" s="6">
        <f t="shared" ref="U55:Z55" si="12">U53+U54</f>
        <v>21000</v>
      </c>
      <c r="V55" s="6">
        <f t="shared" si="12"/>
        <v>21000</v>
      </c>
      <c r="W55" s="6">
        <f t="shared" si="12"/>
        <v>21000</v>
      </c>
      <c r="X55" s="6">
        <f t="shared" si="12"/>
        <v>21000</v>
      </c>
      <c r="Y55" s="6">
        <f t="shared" si="12"/>
        <v>21000</v>
      </c>
      <c r="Z55" s="6">
        <f t="shared" si="12"/>
        <v>21000</v>
      </c>
    </row>
    <row r="56" spans="1:26">
      <c r="A56" t="s">
        <v>49</v>
      </c>
      <c r="G56" s="6">
        <f>G55/(1+$D$6)^(G51-1)</f>
        <v>-44420</v>
      </c>
      <c r="H56" s="6">
        <f t="shared" ref="H56:K56" si="13">H55/(1+$D$6)^(H51-1)</f>
        <v>-52626.168224299065</v>
      </c>
      <c r="I56" s="6">
        <f t="shared" si="13"/>
        <v>-48336.099222639532</v>
      </c>
      <c r="J56" s="6">
        <f t="shared" si="13"/>
        <v>-27884.7354745915</v>
      </c>
      <c r="K56" s="6">
        <f t="shared" si="13"/>
        <v>18309.485089140606</v>
      </c>
      <c r="L56" s="6">
        <f>L55/(1+$D$6)^(L51-1)</f>
        <v>17111.668307608041</v>
      </c>
      <c r="M56" s="6">
        <f t="shared" ref="M56" si="14">M55/(1+$D$6)^(M51-1)</f>
        <v>15992.213371596301</v>
      </c>
      <c r="N56" s="6">
        <f t="shared" ref="N56" si="15">N55/(1+$D$6)^(N51-1)</f>
        <v>14945.993805230186</v>
      </c>
      <c r="O56" s="6">
        <f t="shared" ref="O56" si="16">O55/(1+$D$6)^(O51-1)</f>
        <v>13968.218509560922</v>
      </c>
      <c r="P56" s="6">
        <f>P55/(1+$D$6)^(P51-1)</f>
        <v>13054.409822019552</v>
      </c>
      <c r="Q56" s="6">
        <f t="shared" ref="Q56" si="17">Q55/(1+$D$6)^(Q51-1)</f>
        <v>12200.383011233227</v>
      </c>
      <c r="R56" s="6">
        <f t="shared" ref="R56" si="18">R55/(1+$D$6)^(R51-1)</f>
        <v>11402.22711330208</v>
      </c>
      <c r="S56" s="6">
        <f t="shared" ref="S56" si="19">S55/(1+$D$6)^(S51-1)</f>
        <v>10656.287021777647</v>
      </c>
      <c r="T56" s="6">
        <f t="shared" ref="T56" si="20">T55/(1+$D$6)^(T51-1)</f>
        <v>9959.146749324902</v>
      </c>
      <c r="U56" s="6">
        <f t="shared" ref="U56" si="21">U55/(1+$D$6)^(U51-1)</f>
        <v>8144.1620613638224</v>
      </c>
      <c r="V56" s="6">
        <f t="shared" ref="V56" si="22">V55/(1+$D$6)^(V51-1)</f>
        <v>7611.3664124895531</v>
      </c>
      <c r="W56" s="6">
        <f t="shared" ref="W56" si="23">W55/(1+$D$6)^(W51-1)</f>
        <v>7113.4265537285555</v>
      </c>
      <c r="X56" s="6">
        <f t="shared" ref="X56" si="24">X55/(1+$D$6)^(X51-1)</f>
        <v>6648.0621997463131</v>
      </c>
      <c r="Y56" s="6">
        <f t="shared" ref="Y56" si="25">Y55/(1+$D$6)^(Y51-1)</f>
        <v>6213.1422427535636</v>
      </c>
      <c r="Z56" s="6">
        <f t="shared" ref="Z56" si="26">Z55/(1+$D$6)^(Z51-1)</f>
        <v>5806.6749932276289</v>
      </c>
    </row>
    <row r="57" spans="1:26" ht="23.25">
      <c r="A57" s="15"/>
      <c r="B57" s="18"/>
      <c r="C57" s="29"/>
      <c r="D57" s="15"/>
      <c r="G57" s="36" t="s">
        <v>11</v>
      </c>
    </row>
    <row r="58" spans="1:26">
      <c r="A58" s="15"/>
      <c r="B58" s="18"/>
      <c r="C58" s="29"/>
      <c r="D58" s="15"/>
      <c r="G58" s="8"/>
    </row>
    <row r="59" spans="1:26">
      <c r="A59" s="15"/>
      <c r="B59" s="18"/>
      <c r="C59" s="18"/>
      <c r="D59" s="15"/>
    </row>
    <row r="79" spans="7:26">
      <c r="G79" s="41">
        <f>G53/1000</f>
        <v>-44.42</v>
      </c>
      <c r="H79" s="41">
        <f t="shared" ref="H79:N79" si="27">H53/1000</f>
        <v>-56.31</v>
      </c>
      <c r="I79" s="41">
        <f t="shared" si="27"/>
        <v>-55.34</v>
      </c>
      <c r="J79" s="41">
        <f t="shared" si="27"/>
        <v>-34.159999999999997</v>
      </c>
      <c r="K79" s="41">
        <f t="shared" si="27"/>
        <v>0</v>
      </c>
      <c r="L79" s="41">
        <f t="shared" si="27"/>
        <v>0</v>
      </c>
      <c r="M79" s="41">
        <f t="shared" si="27"/>
        <v>0</v>
      </c>
      <c r="N79" s="41">
        <f t="shared" si="27"/>
        <v>0</v>
      </c>
      <c r="O79" s="41">
        <f t="shared" ref="O79:Z79" si="28">O53/1000</f>
        <v>0</v>
      </c>
      <c r="P79" s="41">
        <f t="shared" si="28"/>
        <v>0</v>
      </c>
      <c r="Q79" s="41">
        <f t="shared" si="28"/>
        <v>0</v>
      </c>
      <c r="R79" s="41">
        <f t="shared" si="28"/>
        <v>0</v>
      </c>
      <c r="S79" s="41">
        <f t="shared" si="28"/>
        <v>0</v>
      </c>
      <c r="T79" s="41">
        <f t="shared" si="28"/>
        <v>0</v>
      </c>
      <c r="U79" s="41">
        <f t="shared" si="28"/>
        <v>0</v>
      </c>
      <c r="V79" s="41">
        <f t="shared" si="28"/>
        <v>0</v>
      </c>
      <c r="W79" s="41">
        <f t="shared" si="28"/>
        <v>0</v>
      </c>
      <c r="X79" s="41">
        <f t="shared" si="28"/>
        <v>0</v>
      </c>
      <c r="Y79" s="41">
        <f t="shared" si="28"/>
        <v>0</v>
      </c>
      <c r="Z79" s="41">
        <f t="shared" si="28"/>
        <v>0</v>
      </c>
    </row>
    <row r="80" spans="7:26">
      <c r="G80" s="41">
        <f>G54/1000</f>
        <v>0</v>
      </c>
      <c r="H80" s="41">
        <f t="shared" ref="H80:N80" si="29">H54/1000</f>
        <v>0</v>
      </c>
      <c r="I80" s="41">
        <f t="shared" si="29"/>
        <v>0</v>
      </c>
      <c r="J80" s="41">
        <f t="shared" si="29"/>
        <v>0</v>
      </c>
      <c r="K80" s="41">
        <f t="shared" si="29"/>
        <v>24</v>
      </c>
      <c r="L80" s="41">
        <f t="shared" si="29"/>
        <v>24</v>
      </c>
      <c r="M80" s="41">
        <f t="shared" si="29"/>
        <v>24</v>
      </c>
      <c r="N80" s="41">
        <f t="shared" si="29"/>
        <v>24</v>
      </c>
      <c r="O80" s="41">
        <f t="shared" ref="O80:Z80" si="30">O54/1000</f>
        <v>24</v>
      </c>
      <c r="P80" s="41">
        <f t="shared" si="30"/>
        <v>24</v>
      </c>
      <c r="Q80" s="41">
        <f t="shared" si="30"/>
        <v>24</v>
      </c>
      <c r="R80" s="41">
        <f t="shared" si="30"/>
        <v>24</v>
      </c>
      <c r="S80" s="41">
        <f t="shared" si="30"/>
        <v>24</v>
      </c>
      <c r="T80" s="41">
        <f t="shared" si="30"/>
        <v>24</v>
      </c>
      <c r="U80" s="41">
        <f t="shared" si="30"/>
        <v>21</v>
      </c>
      <c r="V80" s="41">
        <f t="shared" si="30"/>
        <v>21</v>
      </c>
      <c r="W80" s="41">
        <f t="shared" si="30"/>
        <v>21</v>
      </c>
      <c r="X80" s="41">
        <f t="shared" si="30"/>
        <v>21</v>
      </c>
      <c r="Y80" s="41">
        <f t="shared" si="30"/>
        <v>21</v>
      </c>
      <c r="Z80" s="41">
        <f t="shared" si="30"/>
        <v>21</v>
      </c>
    </row>
    <row r="81" spans="7:29">
      <c r="G81" s="41">
        <f>G55/1000</f>
        <v>-44.42</v>
      </c>
      <c r="H81" s="41">
        <f t="shared" ref="H81:N81" si="31">H55/1000</f>
        <v>-56.31</v>
      </c>
      <c r="I81" s="41">
        <f t="shared" si="31"/>
        <v>-55.34</v>
      </c>
      <c r="J81" s="41">
        <f t="shared" si="31"/>
        <v>-34.159999999999997</v>
      </c>
      <c r="K81" s="41">
        <f t="shared" si="31"/>
        <v>24</v>
      </c>
      <c r="L81" s="41">
        <f t="shared" si="31"/>
        <v>24</v>
      </c>
      <c r="M81" s="41">
        <f t="shared" si="31"/>
        <v>24</v>
      </c>
      <c r="N81" s="41">
        <f t="shared" si="31"/>
        <v>24</v>
      </c>
      <c r="O81" s="41">
        <f t="shared" ref="O81:Z81" si="32">O55/1000</f>
        <v>24</v>
      </c>
      <c r="P81" s="41">
        <f t="shared" si="32"/>
        <v>24</v>
      </c>
      <c r="Q81" s="41">
        <f t="shared" si="32"/>
        <v>24</v>
      </c>
      <c r="R81" s="41">
        <f t="shared" si="32"/>
        <v>24</v>
      </c>
      <c r="S81" s="41">
        <f t="shared" si="32"/>
        <v>24</v>
      </c>
      <c r="T81" s="41">
        <f t="shared" si="32"/>
        <v>24</v>
      </c>
      <c r="U81" s="41">
        <f t="shared" si="32"/>
        <v>21</v>
      </c>
      <c r="V81" s="41">
        <f t="shared" si="32"/>
        <v>21</v>
      </c>
      <c r="W81" s="41">
        <f t="shared" si="32"/>
        <v>21</v>
      </c>
      <c r="X81" s="41">
        <f t="shared" si="32"/>
        <v>21</v>
      </c>
      <c r="Y81" s="41">
        <f t="shared" si="32"/>
        <v>21</v>
      </c>
      <c r="Z81" s="41">
        <f t="shared" si="32"/>
        <v>21</v>
      </c>
    </row>
    <row r="82" spans="7:29">
      <c r="G82" s="41">
        <f>G56/1000</f>
        <v>-44.42</v>
      </c>
      <c r="H82" s="41">
        <f>G82+H56/1000</f>
        <v>-97.046168224299066</v>
      </c>
      <c r="I82" s="41">
        <f t="shared" ref="I82:Z82" si="33">H82+I56/1000</f>
        <v>-145.38226744693861</v>
      </c>
      <c r="J82" s="41">
        <f t="shared" si="33"/>
        <v>-173.26700292153012</v>
      </c>
      <c r="K82" s="41">
        <f t="shared" si="33"/>
        <v>-154.95751783238953</v>
      </c>
      <c r="L82" s="41">
        <f t="shared" si="33"/>
        <v>-137.8458495247815</v>
      </c>
      <c r="M82" s="41">
        <f t="shared" si="33"/>
        <v>-121.85363615318519</v>
      </c>
      <c r="N82" s="41">
        <f t="shared" si="33"/>
        <v>-106.907642347955</v>
      </c>
      <c r="O82" s="41">
        <f t="shared" si="33"/>
        <v>-92.939423838394077</v>
      </c>
      <c r="P82" s="41">
        <f t="shared" si="33"/>
        <v>-79.885014016374527</v>
      </c>
      <c r="Q82" s="41">
        <f t="shared" si="33"/>
        <v>-67.684631005141298</v>
      </c>
      <c r="R82" s="41">
        <f t="shared" si="33"/>
        <v>-56.282403891839216</v>
      </c>
      <c r="S82" s="41">
        <f t="shared" si="33"/>
        <v>-45.626116870061566</v>
      </c>
      <c r="T82" s="41">
        <f t="shared" si="33"/>
        <v>-35.666970120736664</v>
      </c>
      <c r="U82" s="41">
        <f t="shared" si="33"/>
        <v>-27.522808059372842</v>
      </c>
      <c r="V82" s="41">
        <f t="shared" si="33"/>
        <v>-19.91144164688329</v>
      </c>
      <c r="W82" s="41">
        <f t="shared" si="33"/>
        <v>-12.798015093154735</v>
      </c>
      <c r="X82" s="41">
        <f t="shared" si="33"/>
        <v>-6.1499528934084218</v>
      </c>
      <c r="Y82" s="41">
        <f t="shared" si="33"/>
        <v>6.3189349345141643E-2</v>
      </c>
      <c r="Z82" s="41">
        <f t="shared" si="33"/>
        <v>5.8698643425727708</v>
      </c>
      <c r="AA82" s="41"/>
      <c r="AB82" s="41"/>
      <c r="AC82" s="41"/>
    </row>
    <row r="115" spans="7:26"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"/>
  <sheetViews>
    <sheetView showGridLines="0" workbookViewId="0">
      <selection activeCell="M11" sqref="M11"/>
    </sheetView>
  </sheetViews>
  <sheetFormatPr defaultRowHeight="14.25"/>
  <sheetData>
    <row r="3" spans="1:1">
      <c r="A3" s="15"/>
    </row>
  </sheetData>
  <phoneticPr fontId="5" type="noConversion"/>
  <pageMargins left="0.7" right="0.7" top="0.75" bottom="0.75" header="0.3" footer="0.3"/>
  <pageSetup paperSize="9" orientation="portrait" r:id="rId1"/>
  <legacyDrawing r:id="rId2"/>
  <oleObjects>
    <oleObject progId="Word.Document.8" shapeId="4101" r:id="rId3"/>
    <oleObject progId="Word.Document.8" shapeId="410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PHD BP Baza</vt:lpstr>
      <vt:lpstr>Wslazówki</vt:lpstr>
      <vt:lpstr>Wslazówki!_GoBack</vt:lpstr>
      <vt:lpstr>Wslazówki!OLE_LINK4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Jerzy Cieślik</cp:lastModifiedBy>
  <dcterms:created xsi:type="dcterms:W3CDTF">2012-10-10T05:40:55Z</dcterms:created>
  <dcterms:modified xsi:type="dcterms:W3CDTF">2012-12-07T18:18:18Z</dcterms:modified>
</cp:coreProperties>
</file>